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0" yWindow="105" windowWidth="15480" windowHeight="9975" tabRatio="537"/>
  </bookViews>
  <sheets>
    <sheet name="Start Here!" sheetId="6" r:id="rId1"/>
    <sheet name="Dashboard" sheetId="4" r:id="rId2"/>
    <sheet name="Planner" sheetId="1" r:id="rId3"/>
    <sheet name="Master Data" sheetId="2" r:id="rId4"/>
  </sheets>
  <definedNames>
    <definedName name="Alt_Currency">'Start Here!'!$P$9</definedName>
    <definedName name="Annual">Planner!$AB$5:$AB$115</definedName>
    <definedName name="Apr">Planner!$AG$5:$AG$115</definedName>
    <definedName name="Aug">Planner!$AK$5:$AK$115</definedName>
    <definedName name="Budget_Apr">Planner!$AX$5:$AX$115</definedName>
    <definedName name="Budget_Aug">Planner!$BB$5:$BB$115</definedName>
    <definedName name="Budget_Dec">Planner!$BF$5:$BF$115</definedName>
    <definedName name="Budget_Feb">Planner!$AV$5:$AV$115</definedName>
    <definedName name="Budget_Jan">Planner!$AU$5:$AU$115</definedName>
    <definedName name="Budget_Jul">Planner!$BA$5:$BA$115</definedName>
    <definedName name="Budget_Jun">Planner!$AZ$5:$AZ$115</definedName>
    <definedName name="Budget_Mar">Planner!$AW$5:$AW$115</definedName>
    <definedName name="Budget_May">Planner!$AY$5:$AY$115</definedName>
    <definedName name="Budget_Nov">Planner!$BE$5:$BE$115</definedName>
    <definedName name="Budget_Oct">Planner!$BD$5:$BD$115</definedName>
    <definedName name="Budget_Sep">Planner!$BC$5:$BC$115</definedName>
    <definedName name="Cht_Tags">OFFSET(Dashboard!$C$35,,,COUNTA(Dashboard!$C$35:$C$58),1)</definedName>
    <definedName name="Current_Year">Dashboard!$D$4</definedName>
    <definedName name="Day_of_week">'Master Data'!#REF!</definedName>
    <definedName name="Dec">Planner!$AO$5:$AO$115</definedName>
    <definedName name="Dyn_Month">CONCATENATE("Planner!$"&amp;SUBSTITUTE(ADDRESS(1,COLUMN(INDIRECT(Dashboard!A$34)),4),"1","")&amp;"$4:$"&amp;SUBSTITUTE(ADDRESS(1,COLUMN(INDIRECT(Dashboard!A$34)),4),"1","")&amp;"$106")</definedName>
    <definedName name="Feb">Planner!$AE$5:$AE$115</definedName>
    <definedName name="Filter_Currency">Dashboard!$D$19</definedName>
    <definedName name="Filter_Currency_ExchangeRate">Dashboard!$E$19</definedName>
    <definedName name="Filter_Graph">Dashboard!$D$21</definedName>
    <definedName name="Filter_Person">Dashboard!$D$23</definedName>
    <definedName name="Filter_Tag">Dashboard!$D$25</definedName>
    <definedName name="Jan">Planner!$AD$5:$AD$115</definedName>
    <definedName name="Jul">Planner!$AJ$5:$AJ$115</definedName>
    <definedName name="Jun">Planner!$AI$5:$AI$115</definedName>
    <definedName name="List_AlternateCurrency">OFFSET('Master Data'!$R$4,,,COUNTA('Master Data'!$R$4:$R$49),1)</definedName>
    <definedName name="List_BudgetIndicator">'Master Data'!$L$4:$L$6</definedName>
    <definedName name="List_Category">'Master Data'!$B$4:$B$12</definedName>
    <definedName name="List_Expense">'Master Data'!$L$5</definedName>
    <definedName name="List_Frequency">'Master Data'!$J$4:$J$11</definedName>
    <definedName name="List_Income">'Master Data'!$L$4</definedName>
    <definedName name="List_Person">OFFSET('Master Data'!$E$4,,,COUNTA('Master Data'!$E$4:$E$50),1)</definedName>
    <definedName name="List_ReportingGraph">'Master Data'!$O$4:$O$17</definedName>
    <definedName name="List_Tags">OFFSET('Master Data'!$H$4,,,COUNTA('Master Data'!$H$4:$H$50),1)</definedName>
    <definedName name="Local_Currency">'Start Here!'!$P$8</definedName>
    <definedName name="Lookup_Currencies">'Master Data'!$R$4:$S$50</definedName>
    <definedName name="Lookup_Graph">'Master Data'!$O$4:$O$17</definedName>
    <definedName name="Mar">Planner!$AF$5:$AF$115</definedName>
    <definedName name="May">Planner!$AH$5:$AH$115</definedName>
    <definedName name="Monthly">Planner!$AA$5:$AA$115</definedName>
    <definedName name="Nov">Planner!$AN$5:$AN$115</definedName>
    <definedName name="Oct">Planner!$AM$5:$AM$115</definedName>
    <definedName name="Planner_Category">Planner!$A$5:$A$115</definedName>
    <definedName name="Planner_Person">Planner!$B$5:$B$115</definedName>
    <definedName name="Planner_Tag">Planner!$D$5:$D$115</definedName>
    <definedName name="Planner_Type">Planner!$E$5:$E$115</definedName>
    <definedName name="_xlnm.Print_Area" localSheetId="2">Planner!$A$1:$Z$116</definedName>
    <definedName name="_xlnm.Print_Titles" localSheetId="2">Planner!$1:$3</definedName>
    <definedName name="Sep">Planner!$AL$5:$AL$115</definedName>
    <definedName name="Tag">Dashboard!$D$25</definedName>
  </definedNames>
  <calcPr calcId="125725"/>
</workbook>
</file>

<file path=xl/calcChain.xml><?xml version="1.0" encoding="utf-8"?>
<calcChain xmlns="http://schemas.openxmlformats.org/spreadsheetml/2006/main">
  <c r="AC7" i="1"/>
  <c r="AC10"/>
  <c r="AC11"/>
  <c r="AC12"/>
  <c r="AC14"/>
  <c r="AC15"/>
  <c r="AC16"/>
  <c r="AC17"/>
  <c r="AC19"/>
  <c r="AC28"/>
  <c r="AC32"/>
  <c r="AC33"/>
  <c r="AC34"/>
  <c r="AC35"/>
  <c r="AC36"/>
  <c r="AC37"/>
  <c r="AC38"/>
  <c r="AC39"/>
  <c r="AC40"/>
  <c r="AC41"/>
  <c r="AC45"/>
  <c r="AC52"/>
  <c r="AC55"/>
  <c r="AC56"/>
  <c r="AC57"/>
  <c r="AC62"/>
  <c r="AC63"/>
  <c r="AC65"/>
  <c r="AC67"/>
  <c r="AC69"/>
  <c r="AC70"/>
  <c r="AC71"/>
  <c r="AC75"/>
  <c r="AC76"/>
  <c r="AC77"/>
  <c r="AC78"/>
  <c r="AC79"/>
  <c r="AC80"/>
  <c r="AC85"/>
  <c r="AC87"/>
  <c r="AC91"/>
  <c r="AC92"/>
  <c r="AC94"/>
  <c r="AC95"/>
  <c r="AC96"/>
  <c r="AC97"/>
  <c r="AC98"/>
  <c r="AC99"/>
  <c r="AC100"/>
  <c r="AC101"/>
  <c r="AC102"/>
  <c r="AC103"/>
  <c r="AC104"/>
  <c r="AC107"/>
  <c r="AC110"/>
  <c r="AC111"/>
  <c r="AC112"/>
  <c r="AC113"/>
  <c r="AC114"/>
  <c r="AC115"/>
  <c r="BF110" l="1"/>
  <c r="BE110"/>
  <c r="BD110"/>
  <c r="BC110"/>
  <c r="BB110"/>
  <c r="BA110"/>
  <c r="AZ110"/>
  <c r="AY110"/>
  <c r="AX110"/>
  <c r="AW110"/>
  <c r="AV110"/>
  <c r="AU110"/>
  <c r="AT110"/>
  <c r="AR110"/>
  <c r="AS110" s="1"/>
  <c r="AO110"/>
  <c r="AN110"/>
  <c r="AM110"/>
  <c r="AL110"/>
  <c r="AK110"/>
  <c r="AJ110"/>
  <c r="AI110"/>
  <c r="AH110"/>
  <c r="AG110"/>
  <c r="AF110"/>
  <c r="AE110"/>
  <c r="AD110"/>
  <c r="AA110" s="1"/>
  <c r="BF109"/>
  <c r="BE109"/>
  <c r="BD109"/>
  <c r="BC109"/>
  <c r="BB109"/>
  <c r="AZ109"/>
  <c r="AY109"/>
  <c r="AX109"/>
  <c r="AW109"/>
  <c r="AV109"/>
  <c r="AU109"/>
  <c r="AO109"/>
  <c r="AN109"/>
  <c r="AM109"/>
  <c r="AL109"/>
  <c r="AK109"/>
  <c r="AI109"/>
  <c r="AH109"/>
  <c r="AG109"/>
  <c r="AF109"/>
  <c r="AE109"/>
  <c r="AD109"/>
  <c r="BF108"/>
  <c r="BE108"/>
  <c r="BD108"/>
  <c r="BC108"/>
  <c r="BB108"/>
  <c r="AZ108"/>
  <c r="AY108"/>
  <c r="AX108"/>
  <c r="AW108"/>
  <c r="AV108"/>
  <c r="AU108"/>
  <c r="AO108"/>
  <c r="AN108"/>
  <c r="AM108"/>
  <c r="AL108"/>
  <c r="AK108"/>
  <c r="AI108"/>
  <c r="AH108"/>
  <c r="AG108"/>
  <c r="AF108"/>
  <c r="AE108"/>
  <c r="AD108"/>
  <c r="BF107"/>
  <c r="BE107"/>
  <c r="BD107"/>
  <c r="BC107"/>
  <c r="BB107"/>
  <c r="BA107"/>
  <c r="AZ107"/>
  <c r="AY107"/>
  <c r="AX107"/>
  <c r="AW107"/>
  <c r="AV107"/>
  <c r="AU107"/>
  <c r="AT107"/>
  <c r="AO107"/>
  <c r="AN107"/>
  <c r="AM107"/>
  <c r="AL107"/>
  <c r="AK107"/>
  <c r="AJ107"/>
  <c r="AI107"/>
  <c r="AH107"/>
  <c r="AG107"/>
  <c r="AF107"/>
  <c r="AE107"/>
  <c r="AD107"/>
  <c r="AA107"/>
  <c r="AB107" s="1"/>
  <c r="BF112"/>
  <c r="BE112"/>
  <c r="BD112"/>
  <c r="BC112"/>
  <c r="BB112"/>
  <c r="BA112"/>
  <c r="AZ112"/>
  <c r="AY112"/>
  <c r="AX112"/>
  <c r="AW112"/>
  <c r="AV112"/>
  <c r="AU112"/>
  <c r="AT112"/>
  <c r="AR112"/>
  <c r="AS112" s="1"/>
  <c r="AO112"/>
  <c r="AN112"/>
  <c r="AM112"/>
  <c r="AL112"/>
  <c r="AK112"/>
  <c r="AJ112"/>
  <c r="AI112"/>
  <c r="AH112"/>
  <c r="AG112"/>
  <c r="AF112"/>
  <c r="AE112"/>
  <c r="AD112"/>
  <c r="A112"/>
  <c r="BF111"/>
  <c r="BE111"/>
  <c r="BD111"/>
  <c r="BC111"/>
  <c r="BB111"/>
  <c r="BA111"/>
  <c r="AZ111"/>
  <c r="AY111"/>
  <c r="AX111"/>
  <c r="AW111"/>
  <c r="AV111"/>
  <c r="AU111"/>
  <c r="AT111"/>
  <c r="AO111"/>
  <c r="AN111"/>
  <c r="AM111"/>
  <c r="AL111"/>
  <c r="AK111"/>
  <c r="AJ111"/>
  <c r="AI111"/>
  <c r="AH111"/>
  <c r="AG111"/>
  <c r="AF111"/>
  <c r="AE111"/>
  <c r="AD111"/>
  <c r="AA111" s="1"/>
  <c r="AB111" s="1"/>
  <c r="BF113"/>
  <c r="BE113"/>
  <c r="BD113"/>
  <c r="BC113"/>
  <c r="BB113"/>
  <c r="BA113"/>
  <c r="AZ113"/>
  <c r="AY113"/>
  <c r="AX113"/>
  <c r="AW113"/>
  <c r="AV113"/>
  <c r="AU113"/>
  <c r="AT113"/>
  <c r="AR113"/>
  <c r="AS113" s="1"/>
  <c r="AO113"/>
  <c r="AN113"/>
  <c r="AM113"/>
  <c r="AL113"/>
  <c r="AK113"/>
  <c r="AJ113"/>
  <c r="AI113"/>
  <c r="AH113"/>
  <c r="AG113"/>
  <c r="AF113"/>
  <c r="AE113"/>
  <c r="AD113"/>
  <c r="E30" i="4"/>
  <c r="E29"/>
  <c r="E28"/>
  <c r="E6" i="2"/>
  <c r="E7"/>
  <c r="E5"/>
  <c r="AO115" i="1"/>
  <c r="AN115"/>
  <c r="AM115"/>
  <c r="AL115"/>
  <c r="AK115"/>
  <c r="AJ115"/>
  <c r="AI115"/>
  <c r="AH115"/>
  <c r="AG115"/>
  <c r="AF115"/>
  <c r="AE115"/>
  <c r="AD115"/>
  <c r="AO104"/>
  <c r="AN104"/>
  <c r="AM104"/>
  <c r="AL104"/>
  <c r="AK104"/>
  <c r="AJ104"/>
  <c r="AI104"/>
  <c r="AH104"/>
  <c r="AG104"/>
  <c r="AF104"/>
  <c r="AE104"/>
  <c r="AD104"/>
  <c r="AO103"/>
  <c r="AN103"/>
  <c r="AM103"/>
  <c r="AL103"/>
  <c r="AK103"/>
  <c r="AJ103"/>
  <c r="AI103"/>
  <c r="AH103"/>
  <c r="AG103"/>
  <c r="AF103"/>
  <c r="AE103"/>
  <c r="AD103"/>
  <c r="AO102"/>
  <c r="AN102"/>
  <c r="AM102"/>
  <c r="AL102"/>
  <c r="AK102"/>
  <c r="AJ102"/>
  <c r="AI102"/>
  <c r="AH102"/>
  <c r="AG102"/>
  <c r="AF102"/>
  <c r="AE102"/>
  <c r="AD102"/>
  <c r="AO101"/>
  <c r="AN101"/>
  <c r="AM101"/>
  <c r="AL101"/>
  <c r="AK101"/>
  <c r="AJ101"/>
  <c r="AI101"/>
  <c r="AH101"/>
  <c r="AG101"/>
  <c r="AF101"/>
  <c r="AE101"/>
  <c r="AD101"/>
  <c r="AO100"/>
  <c r="AN100"/>
  <c r="AM100"/>
  <c r="AL100"/>
  <c r="AK100"/>
  <c r="AJ100"/>
  <c r="AI100"/>
  <c r="AH100"/>
  <c r="AG100"/>
  <c r="AF100"/>
  <c r="AE100"/>
  <c r="AD100"/>
  <c r="AO99"/>
  <c r="AN99"/>
  <c r="AM99"/>
  <c r="AL99"/>
  <c r="AK99"/>
  <c r="AJ99"/>
  <c r="AI99"/>
  <c r="AH99"/>
  <c r="AG99"/>
  <c r="AF99"/>
  <c r="AE99"/>
  <c r="AD99"/>
  <c r="AO98"/>
  <c r="AN98"/>
  <c r="AM98"/>
  <c r="AL98"/>
  <c r="AK98"/>
  <c r="AJ98"/>
  <c r="AI98"/>
  <c r="AH98"/>
  <c r="AG98"/>
  <c r="AF98"/>
  <c r="AE98"/>
  <c r="AD98"/>
  <c r="AO97"/>
  <c r="AN97"/>
  <c r="AM97"/>
  <c r="AL97"/>
  <c r="AK97"/>
  <c r="AJ97"/>
  <c r="AI97"/>
  <c r="AH97"/>
  <c r="AG97"/>
  <c r="AF97"/>
  <c r="AE97"/>
  <c r="AD97"/>
  <c r="AO96"/>
  <c r="AN96"/>
  <c r="AM96"/>
  <c r="AL96"/>
  <c r="AK96"/>
  <c r="AJ96"/>
  <c r="AI96"/>
  <c r="AH96"/>
  <c r="AG96"/>
  <c r="AF96"/>
  <c r="AE96"/>
  <c r="AD96"/>
  <c r="AO95"/>
  <c r="AN95"/>
  <c r="AM95"/>
  <c r="AL95"/>
  <c r="AK95"/>
  <c r="AJ95"/>
  <c r="AI95"/>
  <c r="AH95"/>
  <c r="AG95"/>
  <c r="AF95"/>
  <c r="AE95"/>
  <c r="AD95"/>
  <c r="AO94"/>
  <c r="AN94"/>
  <c r="AM94"/>
  <c r="AL94"/>
  <c r="AK94"/>
  <c r="AJ94"/>
  <c r="AI94"/>
  <c r="AH94"/>
  <c r="AG94"/>
  <c r="AF94"/>
  <c r="AE94"/>
  <c r="AD94"/>
  <c r="AO92"/>
  <c r="AN92"/>
  <c r="AM92"/>
  <c r="AL92"/>
  <c r="AK92"/>
  <c r="AJ92"/>
  <c r="AI92"/>
  <c r="AH92"/>
  <c r="AG92"/>
  <c r="AF92"/>
  <c r="AE92"/>
  <c r="AD92"/>
  <c r="AO91"/>
  <c r="AN91"/>
  <c r="AM91"/>
  <c r="AL91"/>
  <c r="AK91"/>
  <c r="AJ91"/>
  <c r="AI91"/>
  <c r="AH91"/>
  <c r="AG91"/>
  <c r="AF91"/>
  <c r="AE91"/>
  <c r="AD91"/>
  <c r="AA91" s="1"/>
  <c r="AO87"/>
  <c r="AN87"/>
  <c r="AM87"/>
  <c r="AL87"/>
  <c r="AK87"/>
  <c r="AJ87"/>
  <c r="AI87"/>
  <c r="AH87"/>
  <c r="AG87"/>
  <c r="AF87"/>
  <c r="AE87"/>
  <c r="AD87"/>
  <c r="AA87" s="1"/>
  <c r="AO85"/>
  <c r="AN85"/>
  <c r="AM85"/>
  <c r="AL85"/>
  <c r="AK85"/>
  <c r="AJ85"/>
  <c r="AI85"/>
  <c r="AH85"/>
  <c r="AG85"/>
  <c r="AF85"/>
  <c r="AE85"/>
  <c r="AD85"/>
  <c r="AA85" s="1"/>
  <c r="AO80"/>
  <c r="AN80"/>
  <c r="AM80"/>
  <c r="AL80"/>
  <c r="AK80"/>
  <c r="AJ80"/>
  <c r="AI80"/>
  <c r="AH80"/>
  <c r="AG80"/>
  <c r="AF80"/>
  <c r="AE80"/>
  <c r="AD80"/>
  <c r="AA80" s="1"/>
  <c r="AO79"/>
  <c r="AN79"/>
  <c r="AM79"/>
  <c r="AL79"/>
  <c r="AK79"/>
  <c r="AJ79"/>
  <c r="AI79"/>
  <c r="AH79"/>
  <c r="AG79"/>
  <c r="AF79"/>
  <c r="AE79"/>
  <c r="AD79"/>
  <c r="AA79" s="1"/>
  <c r="AO78"/>
  <c r="AN78"/>
  <c r="AM78"/>
  <c r="AL78"/>
  <c r="AK78"/>
  <c r="AJ78"/>
  <c r="AI78"/>
  <c r="AH78"/>
  <c r="AG78"/>
  <c r="AF78"/>
  <c r="AE78"/>
  <c r="AD78"/>
  <c r="AO77"/>
  <c r="AN77"/>
  <c r="AM77"/>
  <c r="AL77"/>
  <c r="AK77"/>
  <c r="AJ77"/>
  <c r="AI77"/>
  <c r="AH77"/>
  <c r="AG77"/>
  <c r="AF77"/>
  <c r="AE77"/>
  <c r="AD77"/>
  <c r="AA77" s="1"/>
  <c r="AO76"/>
  <c r="AN76"/>
  <c r="AM76"/>
  <c r="AL76"/>
  <c r="AK76"/>
  <c r="AJ76"/>
  <c r="AI76"/>
  <c r="AH76"/>
  <c r="AG76"/>
  <c r="AF76"/>
  <c r="AE76"/>
  <c r="AD76"/>
  <c r="AA76" s="1"/>
  <c r="AO75"/>
  <c r="AN75"/>
  <c r="AM75"/>
  <c r="AL75"/>
  <c r="AK75"/>
  <c r="AJ75"/>
  <c r="AI75"/>
  <c r="AH75"/>
  <c r="AG75"/>
  <c r="AF75"/>
  <c r="AE75"/>
  <c r="AD75"/>
  <c r="AA75" s="1"/>
  <c r="AO71"/>
  <c r="AN71"/>
  <c r="AM71"/>
  <c r="AL71"/>
  <c r="AK71"/>
  <c r="AJ71"/>
  <c r="AI71"/>
  <c r="AH71"/>
  <c r="AG71"/>
  <c r="AF71"/>
  <c r="AE71"/>
  <c r="AD71"/>
  <c r="AA71" s="1"/>
  <c r="AO70"/>
  <c r="AN70"/>
  <c r="AM70"/>
  <c r="AL70"/>
  <c r="AK70"/>
  <c r="AJ70"/>
  <c r="AI70"/>
  <c r="AH70"/>
  <c r="AG70"/>
  <c r="AF70"/>
  <c r="AE70"/>
  <c r="AD70"/>
  <c r="AA70" s="1"/>
  <c r="AO69"/>
  <c r="AN69"/>
  <c r="AM69"/>
  <c r="AL69"/>
  <c r="AK69"/>
  <c r="AJ69"/>
  <c r="AI69"/>
  <c r="AH69"/>
  <c r="AG69"/>
  <c r="AF69"/>
  <c r="AE69"/>
  <c r="AD69"/>
  <c r="AA69" s="1"/>
  <c r="AO67"/>
  <c r="AN67"/>
  <c r="AM67"/>
  <c r="AL67"/>
  <c r="AK67"/>
  <c r="AJ67"/>
  <c r="AI67"/>
  <c r="AH67"/>
  <c r="AG67"/>
  <c r="AF67"/>
  <c r="AE67"/>
  <c r="AD67"/>
  <c r="AA67" s="1"/>
  <c r="AO65"/>
  <c r="AN65"/>
  <c r="AM65"/>
  <c r="AL65"/>
  <c r="AK65"/>
  <c r="AJ65"/>
  <c r="AI65"/>
  <c r="AH65"/>
  <c r="AG65"/>
  <c r="AF65"/>
  <c r="AE65"/>
  <c r="AD65"/>
  <c r="AA65" s="1"/>
  <c r="AO63"/>
  <c r="AN63"/>
  <c r="AM63"/>
  <c r="AL63"/>
  <c r="AK63"/>
  <c r="AJ63"/>
  <c r="AI63"/>
  <c r="AH63"/>
  <c r="AG63"/>
  <c r="AF63"/>
  <c r="AE63"/>
  <c r="AD63"/>
  <c r="AA63" s="1"/>
  <c r="AO62"/>
  <c r="AN62"/>
  <c r="AM62"/>
  <c r="AL62"/>
  <c r="AK62"/>
  <c r="AJ62"/>
  <c r="AI62"/>
  <c r="AH62"/>
  <c r="AG62"/>
  <c r="AF62"/>
  <c r="AE62"/>
  <c r="AD62"/>
  <c r="AO57"/>
  <c r="AN57"/>
  <c r="AM57"/>
  <c r="AL57"/>
  <c r="AK57"/>
  <c r="AJ57"/>
  <c r="AI57"/>
  <c r="AH57"/>
  <c r="AG57"/>
  <c r="AF57"/>
  <c r="AE57"/>
  <c r="AD57"/>
  <c r="AA57" s="1"/>
  <c r="AO56"/>
  <c r="AN56"/>
  <c r="AM56"/>
  <c r="AL56"/>
  <c r="AK56"/>
  <c r="AJ56"/>
  <c r="AI56"/>
  <c r="AH56"/>
  <c r="AG56"/>
  <c r="AF56"/>
  <c r="AE56"/>
  <c r="AD56"/>
  <c r="AO55"/>
  <c r="AN55"/>
  <c r="AM55"/>
  <c r="AL55"/>
  <c r="AK55"/>
  <c r="AJ55"/>
  <c r="AI55"/>
  <c r="AH55"/>
  <c r="AG55"/>
  <c r="AF55"/>
  <c r="AE55"/>
  <c r="AD55"/>
  <c r="AA55" s="1"/>
  <c r="AO52"/>
  <c r="AN52"/>
  <c r="AM52"/>
  <c r="AL52"/>
  <c r="AK52"/>
  <c r="AJ52"/>
  <c r="AI52"/>
  <c r="AH52"/>
  <c r="AG52"/>
  <c r="AF52"/>
  <c r="AE52"/>
  <c r="AD52"/>
  <c r="AA52" s="1"/>
  <c r="AO45"/>
  <c r="AN45"/>
  <c r="AM45"/>
  <c r="AL45"/>
  <c r="AK45"/>
  <c r="AJ45"/>
  <c r="AI45"/>
  <c r="AH45"/>
  <c r="AG45"/>
  <c r="AF45"/>
  <c r="AE45"/>
  <c r="AD45"/>
  <c r="AA45" s="1"/>
  <c r="AO41"/>
  <c r="AN41"/>
  <c r="AM41"/>
  <c r="AL41"/>
  <c r="AK41"/>
  <c r="AJ41"/>
  <c r="AI41"/>
  <c r="AH41"/>
  <c r="AG41"/>
  <c r="AF41"/>
  <c r="AE41"/>
  <c r="AD41"/>
  <c r="AA41" s="1"/>
  <c r="AO40"/>
  <c r="AN40"/>
  <c r="AM40"/>
  <c r="AL40"/>
  <c r="AK40"/>
  <c r="AJ40"/>
  <c r="AI40"/>
  <c r="AH40"/>
  <c r="AG40"/>
  <c r="AF40"/>
  <c r="AE40"/>
  <c r="AD40"/>
  <c r="AA40" s="1"/>
  <c r="AO39"/>
  <c r="AN39"/>
  <c r="AM39"/>
  <c r="AL39"/>
  <c r="AK39"/>
  <c r="AJ39"/>
  <c r="AI39"/>
  <c r="AH39"/>
  <c r="AG39"/>
  <c r="AF39"/>
  <c r="AE39"/>
  <c r="AD39"/>
  <c r="AO38"/>
  <c r="AN38"/>
  <c r="AM38"/>
  <c r="AL38"/>
  <c r="AK38"/>
  <c r="AJ38"/>
  <c r="AI38"/>
  <c r="AH38"/>
  <c r="AG38"/>
  <c r="AF38"/>
  <c r="AE38"/>
  <c r="AD38"/>
  <c r="AA38" s="1"/>
  <c r="AO37"/>
  <c r="AN37"/>
  <c r="AM37"/>
  <c r="AL37"/>
  <c r="AK37"/>
  <c r="AJ37"/>
  <c r="AI37"/>
  <c r="AH37"/>
  <c r="AG37"/>
  <c r="AF37"/>
  <c r="AE37"/>
  <c r="AD37"/>
  <c r="AA37" s="1"/>
  <c r="AO36"/>
  <c r="AN36"/>
  <c r="AM36"/>
  <c r="AL36"/>
  <c r="AK36"/>
  <c r="AJ36"/>
  <c r="AI36"/>
  <c r="AH36"/>
  <c r="AG36"/>
  <c r="AF36"/>
  <c r="AE36"/>
  <c r="AD36"/>
  <c r="AA36" s="1"/>
  <c r="AO35"/>
  <c r="AN35"/>
  <c r="AM35"/>
  <c r="AL35"/>
  <c r="AK35"/>
  <c r="AJ35"/>
  <c r="AI35"/>
  <c r="AH35"/>
  <c r="AG35"/>
  <c r="AF35"/>
  <c r="AE35"/>
  <c r="AD35"/>
  <c r="AA35" s="1"/>
  <c r="AO34"/>
  <c r="AN34"/>
  <c r="AM34"/>
  <c r="AL34"/>
  <c r="AK34"/>
  <c r="AJ34"/>
  <c r="AI34"/>
  <c r="AH34"/>
  <c r="AG34"/>
  <c r="AF34"/>
  <c r="AE34"/>
  <c r="AD34"/>
  <c r="AA34" s="1"/>
  <c r="AO33"/>
  <c r="AN33"/>
  <c r="AM33"/>
  <c r="AL33"/>
  <c r="AK33"/>
  <c r="AJ33"/>
  <c r="AI33"/>
  <c r="AH33"/>
  <c r="AG33"/>
  <c r="AF33"/>
  <c r="AE33"/>
  <c r="AD33"/>
  <c r="AA33" s="1"/>
  <c r="AO32"/>
  <c r="AN32"/>
  <c r="AM32"/>
  <c r="AL32"/>
  <c r="AK32"/>
  <c r="AJ32"/>
  <c r="AI32"/>
  <c r="AH32"/>
  <c r="AG32"/>
  <c r="AF32"/>
  <c r="AE32"/>
  <c r="AD32"/>
  <c r="AO28"/>
  <c r="AN28"/>
  <c r="AM28"/>
  <c r="AL28"/>
  <c r="AK28"/>
  <c r="AJ28"/>
  <c r="AI28"/>
  <c r="AH28"/>
  <c r="AG28"/>
  <c r="AF28"/>
  <c r="AE28"/>
  <c r="AD28"/>
  <c r="AO19"/>
  <c r="AN19"/>
  <c r="AM19"/>
  <c r="AL19"/>
  <c r="AK19"/>
  <c r="AJ19"/>
  <c r="AI19"/>
  <c r="AH19"/>
  <c r="AG19"/>
  <c r="AF19"/>
  <c r="AE19"/>
  <c r="AD19"/>
  <c r="AO17"/>
  <c r="AN17"/>
  <c r="AM17"/>
  <c r="AL17"/>
  <c r="AK17"/>
  <c r="AJ17"/>
  <c r="AI17"/>
  <c r="AH17"/>
  <c r="AG17"/>
  <c r="AF17"/>
  <c r="AE17"/>
  <c r="AD17"/>
  <c r="AO16"/>
  <c r="AN16"/>
  <c r="AM16"/>
  <c r="AL16"/>
  <c r="AK16"/>
  <c r="AJ16"/>
  <c r="AI16"/>
  <c r="AH16"/>
  <c r="AG16"/>
  <c r="AF16"/>
  <c r="AE16"/>
  <c r="AD16"/>
  <c r="AO15"/>
  <c r="AN15"/>
  <c r="AM15"/>
  <c r="AL15"/>
  <c r="AK15"/>
  <c r="AJ15"/>
  <c r="AI15"/>
  <c r="AH15"/>
  <c r="AG15"/>
  <c r="AF15"/>
  <c r="AE15"/>
  <c r="AD15"/>
  <c r="AO14"/>
  <c r="AN14"/>
  <c r="AM14"/>
  <c r="AL14"/>
  <c r="AK14"/>
  <c r="AI14"/>
  <c r="AH14"/>
  <c r="AG14"/>
  <c r="AF14"/>
  <c r="AE14"/>
  <c r="AD14"/>
  <c r="AO12"/>
  <c r="AN12"/>
  <c r="AM12"/>
  <c r="AL12"/>
  <c r="AK12"/>
  <c r="AJ12"/>
  <c r="AI12"/>
  <c r="AH12"/>
  <c r="AG12"/>
  <c r="AF12"/>
  <c r="AE12"/>
  <c r="AD12"/>
  <c r="AO11"/>
  <c r="AN11"/>
  <c r="AM11"/>
  <c r="AL11"/>
  <c r="AK11"/>
  <c r="AJ11"/>
  <c r="AI11"/>
  <c r="AH11"/>
  <c r="AG11"/>
  <c r="AF11"/>
  <c r="AE11"/>
  <c r="AD11"/>
  <c r="AO10"/>
  <c r="AN10"/>
  <c r="AM10"/>
  <c r="AL10"/>
  <c r="AK10"/>
  <c r="AJ10"/>
  <c r="AI10"/>
  <c r="AH10"/>
  <c r="AG10"/>
  <c r="AF10"/>
  <c r="AE10"/>
  <c r="AD10"/>
  <c r="AJ5"/>
  <c r="AD5"/>
  <c r="E27" i="4"/>
  <c r="AA92" i="1" l="1"/>
  <c r="AA94"/>
  <c r="AA96"/>
  <c r="AA97"/>
  <c r="AA98"/>
  <c r="AA99"/>
  <c r="AA100"/>
  <c r="AA101"/>
  <c r="AA102"/>
  <c r="AA104"/>
  <c r="AA115"/>
  <c r="AA19"/>
  <c r="AA28"/>
  <c r="AA32"/>
  <c r="AR107"/>
  <c r="AS107" s="1"/>
  <c r="AR111"/>
  <c r="AQ111" s="1"/>
  <c r="AA112"/>
  <c r="L112" s="1"/>
  <c r="L111"/>
  <c r="L107"/>
  <c r="AQ107"/>
  <c r="L110"/>
  <c r="AB110"/>
  <c r="AQ110"/>
  <c r="AS111"/>
  <c r="AB112"/>
  <c r="AA113"/>
  <c r="AB113" s="1"/>
  <c r="AQ112"/>
  <c r="AQ113"/>
  <c r="AA56"/>
  <c r="AA62"/>
  <c r="AA78"/>
  <c r="AA95"/>
  <c r="AA103"/>
  <c r="AA39"/>
  <c r="AA15"/>
  <c r="AA16"/>
  <c r="AA17"/>
  <c r="AA10"/>
  <c r="AA11"/>
  <c r="AA12"/>
  <c r="C59" i="4"/>
  <c r="F59"/>
  <c r="C60"/>
  <c r="F60"/>
  <c r="C61"/>
  <c r="F61"/>
  <c r="C62"/>
  <c r="F62"/>
  <c r="C63"/>
  <c r="F63"/>
  <c r="C64"/>
  <c r="F64"/>
  <c r="C65"/>
  <c r="F65"/>
  <c r="F58"/>
  <c r="AS3" i="1"/>
  <c r="AB3"/>
  <c r="C57" i="4"/>
  <c r="C58"/>
  <c r="J10"/>
  <c r="AU10" i="1"/>
  <c r="AV10"/>
  <c r="AW10"/>
  <c r="AX10"/>
  <c r="AY10"/>
  <c r="AZ10"/>
  <c r="BA10"/>
  <c r="BB10"/>
  <c r="BC10"/>
  <c r="BD10"/>
  <c r="BE10"/>
  <c r="BF10"/>
  <c r="AU11"/>
  <c r="AV11"/>
  <c r="AW11"/>
  <c r="AX11"/>
  <c r="AY11"/>
  <c r="AZ11"/>
  <c r="BA11"/>
  <c r="BB11"/>
  <c r="BC11"/>
  <c r="BD11"/>
  <c r="BE11"/>
  <c r="BF11"/>
  <c r="AU12"/>
  <c r="AV12"/>
  <c r="AW12"/>
  <c r="AX12"/>
  <c r="AY12"/>
  <c r="AZ12"/>
  <c r="BA12"/>
  <c r="BB12"/>
  <c r="BC12"/>
  <c r="BD12"/>
  <c r="BE12"/>
  <c r="BF12"/>
  <c r="AU14"/>
  <c r="AV14"/>
  <c r="AW14"/>
  <c r="AX14"/>
  <c r="AY14"/>
  <c r="AZ14"/>
  <c r="BB14"/>
  <c r="BC14"/>
  <c r="BD14"/>
  <c r="BE14"/>
  <c r="BF14"/>
  <c r="AU15"/>
  <c r="AV15"/>
  <c r="AW15"/>
  <c r="AX15"/>
  <c r="AY15"/>
  <c r="AZ15"/>
  <c r="BA15"/>
  <c r="BB15"/>
  <c r="BC15"/>
  <c r="BD15"/>
  <c r="BE15"/>
  <c r="BF15"/>
  <c r="AU16"/>
  <c r="AV16"/>
  <c r="AW16"/>
  <c r="AX16"/>
  <c r="AY16"/>
  <c r="AZ16"/>
  <c r="BA16"/>
  <c r="BB16"/>
  <c r="BC16"/>
  <c r="BD16"/>
  <c r="BE16"/>
  <c r="BF16"/>
  <c r="AU17"/>
  <c r="AV17"/>
  <c r="AW17"/>
  <c r="AX17"/>
  <c r="AY17"/>
  <c r="AZ17"/>
  <c r="BA17"/>
  <c r="BB17"/>
  <c r="BC17"/>
  <c r="BD17"/>
  <c r="BE17"/>
  <c r="BF17"/>
  <c r="AU35"/>
  <c r="AV35"/>
  <c r="AW35"/>
  <c r="AX35"/>
  <c r="AY35"/>
  <c r="AZ35"/>
  <c r="BA35"/>
  <c r="BB35"/>
  <c r="BC35"/>
  <c r="BD35"/>
  <c r="BE35"/>
  <c r="BF35"/>
  <c r="AU36"/>
  <c r="AV36"/>
  <c r="AW36"/>
  <c r="AX36"/>
  <c r="AY36"/>
  <c r="AZ36"/>
  <c r="BA36"/>
  <c r="BB36"/>
  <c r="BC36"/>
  <c r="BD36"/>
  <c r="BE36"/>
  <c r="BF36"/>
  <c r="AU38"/>
  <c r="AV38"/>
  <c r="AW38"/>
  <c r="AX38"/>
  <c r="AY38"/>
  <c r="AZ38"/>
  <c r="BA38"/>
  <c r="BB38"/>
  <c r="BC38"/>
  <c r="BD38"/>
  <c r="BE38"/>
  <c r="BF38"/>
  <c r="AU39"/>
  <c r="AV39"/>
  <c r="AW39"/>
  <c r="AX39"/>
  <c r="AY39"/>
  <c r="AZ39"/>
  <c r="BA39"/>
  <c r="BB39"/>
  <c r="BC39"/>
  <c r="BD39"/>
  <c r="BE39"/>
  <c r="BF39"/>
  <c r="AU40"/>
  <c r="AV40"/>
  <c r="AW40"/>
  <c r="AX40"/>
  <c r="AY40"/>
  <c r="AZ40"/>
  <c r="BA40"/>
  <c r="BB40"/>
  <c r="BC40"/>
  <c r="BD40"/>
  <c r="BE40"/>
  <c r="BF40"/>
  <c r="AU45"/>
  <c r="AV45"/>
  <c r="AW45"/>
  <c r="AX45"/>
  <c r="AY45"/>
  <c r="AZ45"/>
  <c r="BA45"/>
  <c r="BB45"/>
  <c r="BC45"/>
  <c r="BD45"/>
  <c r="BE45"/>
  <c r="BF45"/>
  <c r="AU52"/>
  <c r="AV52"/>
  <c r="AW52"/>
  <c r="AX52"/>
  <c r="AY52"/>
  <c r="AZ52"/>
  <c r="BA52"/>
  <c r="BB52"/>
  <c r="BC52"/>
  <c r="BD52"/>
  <c r="BE52"/>
  <c r="BF52"/>
  <c r="AU55"/>
  <c r="AV55"/>
  <c r="AW55"/>
  <c r="AX55"/>
  <c r="AY55"/>
  <c r="AZ55"/>
  <c r="BA55"/>
  <c r="BB55"/>
  <c r="BC55"/>
  <c r="BD55"/>
  <c r="BE55"/>
  <c r="BF55"/>
  <c r="AU56"/>
  <c r="AV56"/>
  <c r="AW56"/>
  <c r="AX56"/>
  <c r="AY56"/>
  <c r="AZ56"/>
  <c r="BA56"/>
  <c r="BB56"/>
  <c r="BC56"/>
  <c r="BD56"/>
  <c r="BE56"/>
  <c r="BF56"/>
  <c r="AU57"/>
  <c r="AV57"/>
  <c r="AW57"/>
  <c r="AX57"/>
  <c r="AY57"/>
  <c r="AZ57"/>
  <c r="BA57"/>
  <c r="BB57"/>
  <c r="BC57"/>
  <c r="BD57"/>
  <c r="BE57"/>
  <c r="BF57"/>
  <c r="AU62"/>
  <c r="AV62"/>
  <c r="AW62"/>
  <c r="AX62"/>
  <c r="AY62"/>
  <c r="AZ62"/>
  <c r="BA62"/>
  <c r="BB62"/>
  <c r="BC62"/>
  <c r="BD62"/>
  <c r="BE62"/>
  <c r="BF62"/>
  <c r="AU63"/>
  <c r="AV63"/>
  <c r="AW63"/>
  <c r="AX63"/>
  <c r="AY63"/>
  <c r="AZ63"/>
  <c r="BA63"/>
  <c r="BB63"/>
  <c r="BC63"/>
  <c r="BD63"/>
  <c r="BE63"/>
  <c r="BF63"/>
  <c r="AU65"/>
  <c r="AV65"/>
  <c r="AW65"/>
  <c r="AX65"/>
  <c r="AY65"/>
  <c r="AZ65"/>
  <c r="BA65"/>
  <c r="BB65"/>
  <c r="BC65"/>
  <c r="BD65"/>
  <c r="BE65"/>
  <c r="BF65"/>
  <c r="AU67"/>
  <c r="AV67"/>
  <c r="AW67"/>
  <c r="AX67"/>
  <c r="AY67"/>
  <c r="AZ67"/>
  <c r="BA67"/>
  <c r="BB67"/>
  <c r="BC67"/>
  <c r="BD67"/>
  <c r="BE67"/>
  <c r="BF67"/>
  <c r="AU69"/>
  <c r="AV69"/>
  <c r="AW69"/>
  <c r="AX69"/>
  <c r="AY69"/>
  <c r="AZ69"/>
  <c r="BA69"/>
  <c r="BB69"/>
  <c r="BC69"/>
  <c r="BD69"/>
  <c r="BE69"/>
  <c r="BF69"/>
  <c r="AU70"/>
  <c r="AV70"/>
  <c r="AW70"/>
  <c r="AX70"/>
  <c r="AY70"/>
  <c r="AZ70"/>
  <c r="BA70"/>
  <c r="BB70"/>
  <c r="BC70"/>
  <c r="BD70"/>
  <c r="BE70"/>
  <c r="BF70"/>
  <c r="AU71"/>
  <c r="AV71"/>
  <c r="AW71"/>
  <c r="AX71"/>
  <c r="AY71"/>
  <c r="AZ71"/>
  <c r="BA71"/>
  <c r="BB71"/>
  <c r="BC71"/>
  <c r="BD71"/>
  <c r="BE71"/>
  <c r="BF71"/>
  <c r="AU75"/>
  <c r="AV75"/>
  <c r="AW75"/>
  <c r="AX75"/>
  <c r="AY75"/>
  <c r="AZ75"/>
  <c r="BA75"/>
  <c r="BB75"/>
  <c r="BC75"/>
  <c r="BD75"/>
  <c r="BE75"/>
  <c r="BF75"/>
  <c r="AU76"/>
  <c r="AV76"/>
  <c r="AW76"/>
  <c r="AX76"/>
  <c r="AY76"/>
  <c r="AZ76"/>
  <c r="BA76"/>
  <c r="BB76"/>
  <c r="BC76"/>
  <c r="BD76"/>
  <c r="BE76"/>
  <c r="BF76"/>
  <c r="AU77"/>
  <c r="AV77"/>
  <c r="AW77"/>
  <c r="AX77"/>
  <c r="AY77"/>
  <c r="AZ77"/>
  <c r="BA77"/>
  <c r="BB77"/>
  <c r="BC77"/>
  <c r="BD77"/>
  <c r="BE77"/>
  <c r="BF77"/>
  <c r="AU78"/>
  <c r="AV78"/>
  <c r="AW78"/>
  <c r="AX78"/>
  <c r="AY78"/>
  <c r="AZ78"/>
  <c r="BA78"/>
  <c r="BB78"/>
  <c r="BC78"/>
  <c r="BD78"/>
  <c r="BE78"/>
  <c r="BF78"/>
  <c r="AU79"/>
  <c r="AV79"/>
  <c r="AW79"/>
  <c r="AX79"/>
  <c r="AY79"/>
  <c r="AZ79"/>
  <c r="BA79"/>
  <c r="BB79"/>
  <c r="BC79"/>
  <c r="BD79"/>
  <c r="BE79"/>
  <c r="BF79"/>
  <c r="AU80"/>
  <c r="AV80"/>
  <c r="AW80"/>
  <c r="AX80"/>
  <c r="AY80"/>
  <c r="AZ80"/>
  <c r="BA80"/>
  <c r="BB80"/>
  <c r="BC80"/>
  <c r="BD80"/>
  <c r="BE80"/>
  <c r="BF80"/>
  <c r="AU85"/>
  <c r="AV85"/>
  <c r="AW85"/>
  <c r="AX85"/>
  <c r="AY85"/>
  <c r="AZ85"/>
  <c r="BA85"/>
  <c r="BB85"/>
  <c r="BC85"/>
  <c r="BD85"/>
  <c r="BE85"/>
  <c r="BF85"/>
  <c r="AU87"/>
  <c r="AV87"/>
  <c r="AW87"/>
  <c r="AX87"/>
  <c r="AY87"/>
  <c r="AZ87"/>
  <c r="BA87"/>
  <c r="BB87"/>
  <c r="BC87"/>
  <c r="BD87"/>
  <c r="BE87"/>
  <c r="BF87"/>
  <c r="AU91"/>
  <c r="AV91"/>
  <c r="AW91"/>
  <c r="AX91"/>
  <c r="AY91"/>
  <c r="AZ91"/>
  <c r="BA91"/>
  <c r="BB91"/>
  <c r="BC91"/>
  <c r="BD91"/>
  <c r="BE91"/>
  <c r="BF91"/>
  <c r="AU92"/>
  <c r="AV92"/>
  <c r="AW92"/>
  <c r="AX92"/>
  <c r="AY92"/>
  <c r="AZ92"/>
  <c r="BA92"/>
  <c r="BB92"/>
  <c r="BC92"/>
  <c r="BD92"/>
  <c r="BE92"/>
  <c r="BF92"/>
  <c r="AU94"/>
  <c r="AV94"/>
  <c r="AW94"/>
  <c r="AX94"/>
  <c r="AY94"/>
  <c r="AZ94"/>
  <c r="BA94"/>
  <c r="BB94"/>
  <c r="BC94"/>
  <c r="BD94"/>
  <c r="BE94"/>
  <c r="BF94"/>
  <c r="AU95"/>
  <c r="AV95"/>
  <c r="AW95"/>
  <c r="AX95"/>
  <c r="AY95"/>
  <c r="AZ95"/>
  <c r="BA95"/>
  <c r="BB95"/>
  <c r="BC95"/>
  <c r="BD95"/>
  <c r="BE95"/>
  <c r="BF95"/>
  <c r="AU96"/>
  <c r="AV96"/>
  <c r="AW96"/>
  <c r="AX96"/>
  <c r="AY96"/>
  <c r="AZ96"/>
  <c r="BA96"/>
  <c r="BB96"/>
  <c r="BC96"/>
  <c r="BD96"/>
  <c r="BE96"/>
  <c r="BF96"/>
  <c r="AU97"/>
  <c r="AV97"/>
  <c r="AW97"/>
  <c r="AX97"/>
  <c r="AY97"/>
  <c r="AZ97"/>
  <c r="BA97"/>
  <c r="BB97"/>
  <c r="BC97"/>
  <c r="BD97"/>
  <c r="BE97"/>
  <c r="BF97"/>
  <c r="AU98"/>
  <c r="AV98"/>
  <c r="AW98"/>
  <c r="AX98"/>
  <c r="AY98"/>
  <c r="AZ98"/>
  <c r="BA98"/>
  <c r="BB98"/>
  <c r="BC98"/>
  <c r="BD98"/>
  <c r="BE98"/>
  <c r="BF98"/>
  <c r="AU99"/>
  <c r="AV99"/>
  <c r="AW99"/>
  <c r="AX99"/>
  <c r="AY99"/>
  <c r="AZ99"/>
  <c r="BA99"/>
  <c r="BB99"/>
  <c r="BC99"/>
  <c r="BD99"/>
  <c r="BE99"/>
  <c r="BF99"/>
  <c r="AU100"/>
  <c r="AV100"/>
  <c r="AW100"/>
  <c r="AX100"/>
  <c r="AY100"/>
  <c r="AZ100"/>
  <c r="BA100"/>
  <c r="BB100"/>
  <c r="BC100"/>
  <c r="BD100"/>
  <c r="BE100"/>
  <c r="BF100"/>
  <c r="AU101"/>
  <c r="AV101"/>
  <c r="AW101"/>
  <c r="AX101"/>
  <c r="AY101"/>
  <c r="AZ101"/>
  <c r="BA101"/>
  <c r="BB101"/>
  <c r="BC101"/>
  <c r="BD101"/>
  <c r="BE101"/>
  <c r="BF101"/>
  <c r="AU102"/>
  <c r="AV102"/>
  <c r="AW102"/>
  <c r="AX102"/>
  <c r="AY102"/>
  <c r="AZ102"/>
  <c r="BA102"/>
  <c r="BB102"/>
  <c r="BC102"/>
  <c r="BD102"/>
  <c r="BE102"/>
  <c r="BF102"/>
  <c r="AU103"/>
  <c r="AV103"/>
  <c r="AW103"/>
  <c r="AX103"/>
  <c r="AY103"/>
  <c r="AZ103"/>
  <c r="BA103"/>
  <c r="BB103"/>
  <c r="BC103"/>
  <c r="BD103"/>
  <c r="BE103"/>
  <c r="BF103"/>
  <c r="AU104"/>
  <c r="AV104"/>
  <c r="AW104"/>
  <c r="AX104"/>
  <c r="AY104"/>
  <c r="AZ104"/>
  <c r="BA104"/>
  <c r="BB104"/>
  <c r="BC104"/>
  <c r="BD104"/>
  <c r="BE104"/>
  <c r="BF104"/>
  <c r="AU115"/>
  <c r="AV115"/>
  <c r="AW115"/>
  <c r="AX115"/>
  <c r="AY115"/>
  <c r="AZ115"/>
  <c r="BA115"/>
  <c r="BB115"/>
  <c r="BC115"/>
  <c r="BD115"/>
  <c r="BE115"/>
  <c r="BF115"/>
  <c r="J110" l="1"/>
  <c r="J107"/>
  <c r="L113"/>
  <c r="J112"/>
  <c r="J111"/>
  <c r="J113"/>
  <c r="M10" i="4"/>
  <c r="AQ3" i="1" l="1"/>
  <c r="AT7"/>
  <c r="AT10"/>
  <c r="AT11"/>
  <c r="AT12"/>
  <c r="AT15"/>
  <c r="AT16"/>
  <c r="AT17"/>
  <c r="AT35"/>
  <c r="AT36"/>
  <c r="AT38"/>
  <c r="AT39"/>
  <c r="AT40"/>
  <c r="AT45"/>
  <c r="AT52"/>
  <c r="AT55"/>
  <c r="AT56"/>
  <c r="AT57"/>
  <c r="AT62"/>
  <c r="AT63"/>
  <c r="AT65"/>
  <c r="AT67"/>
  <c r="AT69"/>
  <c r="AT70"/>
  <c r="AT71"/>
  <c r="AT75"/>
  <c r="AT76"/>
  <c r="AT77"/>
  <c r="AT78"/>
  <c r="AT79"/>
  <c r="AT80"/>
  <c r="AT85"/>
  <c r="AT87"/>
  <c r="AT91"/>
  <c r="AT92"/>
  <c r="AT94"/>
  <c r="AT95"/>
  <c r="AT96"/>
  <c r="AT97"/>
  <c r="AT98"/>
  <c r="AT99"/>
  <c r="AT100"/>
  <c r="AT101"/>
  <c r="AT102"/>
  <c r="AT103"/>
  <c r="AT104"/>
  <c r="AT115"/>
  <c r="A104"/>
  <c r="A96"/>
  <c r="A79"/>
  <c r="A63"/>
  <c r="A57"/>
  <c r="A40"/>
  <c r="A17"/>
  <c r="A12"/>
  <c r="A4"/>
  <c r="D6" i="4"/>
  <c r="D5"/>
  <c r="A106" i="1" l="1"/>
  <c r="A113"/>
  <c r="AU7"/>
  <c r="AW7"/>
  <c r="AY7"/>
  <c r="BA7"/>
  <c r="BC7"/>
  <c r="BE7"/>
  <c r="AV7"/>
  <c r="AX7"/>
  <c r="AZ7"/>
  <c r="BB7"/>
  <c r="BD7"/>
  <c r="BF7"/>
  <c r="AR104"/>
  <c r="AS104" s="1"/>
  <c r="AR102"/>
  <c r="AQ102" s="1"/>
  <c r="J102" s="1"/>
  <c r="AR100"/>
  <c r="AQ100" s="1"/>
  <c r="J100" s="1"/>
  <c r="AR98"/>
  <c r="AQ98" s="1"/>
  <c r="J98" s="1"/>
  <c r="AR96"/>
  <c r="AS96" s="1"/>
  <c r="AR94"/>
  <c r="AQ94" s="1"/>
  <c r="J94" s="1"/>
  <c r="AR91"/>
  <c r="AQ91" s="1"/>
  <c r="J91" s="1"/>
  <c r="AR85"/>
  <c r="AQ85" s="1"/>
  <c r="J85" s="1"/>
  <c r="AR79"/>
  <c r="AR77"/>
  <c r="AQ77" s="1"/>
  <c r="J77" s="1"/>
  <c r="AR75"/>
  <c r="AQ75" s="1"/>
  <c r="J75" s="1"/>
  <c r="AR70"/>
  <c r="AQ70" s="1"/>
  <c r="J70" s="1"/>
  <c r="AR67"/>
  <c r="AQ67" s="1"/>
  <c r="J67" s="1"/>
  <c r="AR63"/>
  <c r="AR57"/>
  <c r="AR55"/>
  <c r="AQ55" s="1"/>
  <c r="J55" s="1"/>
  <c r="AR45"/>
  <c r="AQ45" s="1"/>
  <c r="J45" s="1"/>
  <c r="AR39"/>
  <c r="AR36"/>
  <c r="AQ36" s="1"/>
  <c r="J36" s="1"/>
  <c r="AR17"/>
  <c r="AS17" s="1"/>
  <c r="AR15"/>
  <c r="AQ15" s="1"/>
  <c r="J15" s="1"/>
  <c r="AR11"/>
  <c r="AR115"/>
  <c r="AQ115" s="1"/>
  <c r="J115" s="1"/>
  <c r="AR103"/>
  <c r="AQ103" s="1"/>
  <c r="AR101"/>
  <c r="AQ101" s="1"/>
  <c r="J101" s="1"/>
  <c r="AR99"/>
  <c r="AQ99" s="1"/>
  <c r="J99" s="1"/>
  <c r="AR97"/>
  <c r="AQ97" s="1"/>
  <c r="J97" s="1"/>
  <c r="AR95"/>
  <c r="AQ95" s="1"/>
  <c r="AR92"/>
  <c r="AQ92" s="1"/>
  <c r="J92" s="1"/>
  <c r="AR87"/>
  <c r="AQ87" s="1"/>
  <c r="J87" s="1"/>
  <c r="AR80"/>
  <c r="AQ80" s="1"/>
  <c r="J80" s="1"/>
  <c r="AR78"/>
  <c r="AQ78" s="1"/>
  <c r="AR76"/>
  <c r="AQ76" s="1"/>
  <c r="J76" s="1"/>
  <c r="AR71"/>
  <c r="AQ71" s="1"/>
  <c r="J71" s="1"/>
  <c r="AR69"/>
  <c r="AQ69" s="1"/>
  <c r="J69" s="1"/>
  <c r="AR65"/>
  <c r="AQ65" s="1"/>
  <c r="J65" s="1"/>
  <c r="AR62"/>
  <c r="AR56"/>
  <c r="AQ56" s="1"/>
  <c r="AR52"/>
  <c r="AQ52" s="1"/>
  <c r="J52" s="1"/>
  <c r="AR40"/>
  <c r="AS40" s="1"/>
  <c r="AR38"/>
  <c r="AQ38" s="1"/>
  <c r="J38" s="1"/>
  <c r="AR35"/>
  <c r="AQ35" s="1"/>
  <c r="J35" s="1"/>
  <c r="AR16"/>
  <c r="AR12"/>
  <c r="AS12" s="1"/>
  <c r="AR10"/>
  <c r="AQ10" s="1"/>
  <c r="J10" s="1"/>
  <c r="AS99"/>
  <c r="AS92"/>
  <c r="AS87"/>
  <c r="AS80"/>
  <c r="AS79"/>
  <c r="AS35"/>
  <c r="AS57"/>
  <c r="C36" i="4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5"/>
  <c r="L3" i="1"/>
  <c r="AT3"/>
  <c r="AR3"/>
  <c r="AC3"/>
  <c r="AA3"/>
  <c r="AQ2"/>
  <c r="AA2"/>
  <c r="M3"/>
  <c r="AS15" l="1"/>
  <c r="AR7"/>
  <c r="AS36"/>
  <c r="AS75"/>
  <c r="AS65"/>
  <c r="L35"/>
  <c r="L38"/>
  <c r="L52"/>
  <c r="L65"/>
  <c r="L69"/>
  <c r="L71"/>
  <c r="L76"/>
  <c r="L80"/>
  <c r="L87"/>
  <c r="L92"/>
  <c r="L97"/>
  <c r="L99"/>
  <c r="L101"/>
  <c r="L115"/>
  <c r="L10"/>
  <c r="L15"/>
  <c r="L36"/>
  <c r="L45"/>
  <c r="L55"/>
  <c r="L67"/>
  <c r="L70"/>
  <c r="L75"/>
  <c r="L77"/>
  <c r="L85"/>
  <c r="L91"/>
  <c r="L94"/>
  <c r="L98"/>
  <c r="L100"/>
  <c r="L102"/>
  <c r="AS103"/>
  <c r="AS45"/>
  <c r="AS67"/>
  <c r="AS7"/>
  <c r="AS71"/>
  <c r="AS91"/>
  <c r="AS100"/>
  <c r="AS78"/>
  <c r="AS56"/>
  <c r="AS95"/>
  <c r="AS16"/>
  <c r="AQ16"/>
  <c r="AS62"/>
  <c r="AQ62"/>
  <c r="AS11"/>
  <c r="AQ11"/>
  <c r="AQ17"/>
  <c r="AS39"/>
  <c r="AQ39"/>
  <c r="AQ63"/>
  <c r="AQ12"/>
  <c r="AQ40"/>
  <c r="AQ57"/>
  <c r="AQ79"/>
  <c r="AQ96"/>
  <c r="AQ104"/>
  <c r="AS10"/>
  <c r="AS55"/>
  <c r="AS63"/>
  <c r="AS70"/>
  <c r="AS77"/>
  <c r="AS52"/>
  <c r="AS69"/>
  <c r="AS76"/>
  <c r="AS85"/>
  <c r="AS94"/>
  <c r="AS98"/>
  <c r="AS102"/>
  <c r="AS115"/>
  <c r="AS97"/>
  <c r="AS101"/>
  <c r="AS38"/>
  <c r="E34" i="4"/>
  <c r="D34"/>
  <c r="S19"/>
  <c r="I19"/>
  <c r="AO7" i="1" l="1"/>
  <c r="AM7"/>
  <c r="AK7"/>
  <c r="AG7"/>
  <c r="AN7"/>
  <c r="AL7"/>
  <c r="AJ7"/>
  <c r="AH7"/>
  <c r="AF7"/>
  <c r="AD7"/>
  <c r="AI7"/>
  <c r="AE7"/>
  <c r="E56" i="4"/>
  <c r="F56" s="1"/>
  <c r="E54"/>
  <c r="F54" s="1"/>
  <c r="E52"/>
  <c r="F52" s="1"/>
  <c r="E57"/>
  <c r="F57" s="1"/>
  <c r="E55"/>
  <c r="F55" s="1"/>
  <c r="E53"/>
  <c r="F53" s="1"/>
  <c r="Q4" i="2"/>
  <c r="R4" s="1"/>
  <c r="AP7" i="1" l="1"/>
  <c r="AP9"/>
  <c r="AC9" s="1"/>
  <c r="AP11"/>
  <c r="AP13"/>
  <c r="AC13" s="1"/>
  <c r="AP15"/>
  <c r="AP17"/>
  <c r="AP19"/>
  <c r="AP21"/>
  <c r="AC21" s="1"/>
  <c r="AP23"/>
  <c r="AC23" s="1"/>
  <c r="AP25"/>
  <c r="AC25" s="1"/>
  <c r="AP27"/>
  <c r="AC27" s="1"/>
  <c r="AP29"/>
  <c r="AC29" s="1"/>
  <c r="AP31"/>
  <c r="AC31" s="1"/>
  <c r="AP33"/>
  <c r="AP35"/>
  <c r="AP37"/>
  <c r="AP39"/>
  <c r="AP41"/>
  <c r="AP43"/>
  <c r="AC43" s="1"/>
  <c r="AP45"/>
  <c r="AP47"/>
  <c r="AC47" s="1"/>
  <c r="AP49"/>
  <c r="AC49" s="1"/>
  <c r="AP51"/>
  <c r="AC51" s="1"/>
  <c r="AP53"/>
  <c r="AC53" s="1"/>
  <c r="AP55"/>
  <c r="AP57"/>
  <c r="AP59"/>
  <c r="AC59" s="1"/>
  <c r="AP61"/>
  <c r="AC61" s="1"/>
  <c r="AP63"/>
  <c r="AP65"/>
  <c r="AP67"/>
  <c r="AP69"/>
  <c r="AP71"/>
  <c r="AP73"/>
  <c r="AC73" s="1"/>
  <c r="AP75"/>
  <c r="AP77"/>
  <c r="AP79"/>
  <c r="AP81"/>
  <c r="AC81" s="1"/>
  <c r="AP83"/>
  <c r="AC83" s="1"/>
  <c r="AP85"/>
  <c r="AP87"/>
  <c r="AP89"/>
  <c r="AC89" s="1"/>
  <c r="AP91"/>
  <c r="AP93"/>
  <c r="AC93" s="1"/>
  <c r="AP95"/>
  <c r="AP97"/>
  <c r="AP99"/>
  <c r="AP101"/>
  <c r="AP103"/>
  <c r="AP105"/>
  <c r="AC105" s="1"/>
  <c r="AP107"/>
  <c r="AP109"/>
  <c r="AC109" s="1"/>
  <c r="AP111"/>
  <c r="AP113"/>
  <c r="AP115"/>
  <c r="AP6"/>
  <c r="AC6" s="1"/>
  <c r="AP8"/>
  <c r="AC8" s="1"/>
  <c r="AP10"/>
  <c r="AP12"/>
  <c r="AP14"/>
  <c r="AP16"/>
  <c r="AP18"/>
  <c r="AC18" s="1"/>
  <c r="AP20"/>
  <c r="AC20" s="1"/>
  <c r="AP22"/>
  <c r="AC22" s="1"/>
  <c r="AP24"/>
  <c r="AC24" s="1"/>
  <c r="AP26"/>
  <c r="AC26" s="1"/>
  <c r="AP28"/>
  <c r="AP30"/>
  <c r="AC30" s="1"/>
  <c r="AP32"/>
  <c r="AP34"/>
  <c r="AP36"/>
  <c r="AP38"/>
  <c r="AP40"/>
  <c r="AP42"/>
  <c r="AC42" s="1"/>
  <c r="AP44"/>
  <c r="AC44" s="1"/>
  <c r="AP46"/>
  <c r="AC46" s="1"/>
  <c r="AP48"/>
  <c r="AC48" s="1"/>
  <c r="AP50"/>
  <c r="AC50" s="1"/>
  <c r="AP52"/>
  <c r="AP54"/>
  <c r="AC54" s="1"/>
  <c r="AP56"/>
  <c r="AP58"/>
  <c r="AC58" s="1"/>
  <c r="AP60"/>
  <c r="AC60" s="1"/>
  <c r="AP62"/>
  <c r="AP64"/>
  <c r="AC64" s="1"/>
  <c r="AP66"/>
  <c r="AC66" s="1"/>
  <c r="AP68"/>
  <c r="AC68" s="1"/>
  <c r="AP70"/>
  <c r="AP72"/>
  <c r="AC72" s="1"/>
  <c r="AP74"/>
  <c r="AC74" s="1"/>
  <c r="AP76"/>
  <c r="AP78"/>
  <c r="AP80"/>
  <c r="AP82"/>
  <c r="AC82" s="1"/>
  <c r="AP84"/>
  <c r="AC84" s="1"/>
  <c r="AP86"/>
  <c r="AC86" s="1"/>
  <c r="AP88"/>
  <c r="AC88" s="1"/>
  <c r="AP90"/>
  <c r="AC90" s="1"/>
  <c r="AP92"/>
  <c r="AP94"/>
  <c r="AP96"/>
  <c r="AP98"/>
  <c r="AP100"/>
  <c r="AP102"/>
  <c r="AP104"/>
  <c r="AP106"/>
  <c r="AC106" s="1"/>
  <c r="AP108"/>
  <c r="AC108" s="1"/>
  <c r="AP110"/>
  <c r="AP112"/>
  <c r="AP114"/>
  <c r="M107"/>
  <c r="M110"/>
  <c r="M111"/>
  <c r="M112"/>
  <c r="M113"/>
  <c r="AA7"/>
  <c r="L7" s="1"/>
  <c r="AQ7" s="1"/>
  <c r="J7" s="1"/>
  <c r="M87"/>
  <c r="M115"/>
  <c r="M45"/>
  <c r="M55"/>
  <c r="M75"/>
  <c r="M77"/>
  <c r="M85"/>
  <c r="M7"/>
  <c r="M35"/>
  <c r="M38"/>
  <c r="M52"/>
  <c r="M65"/>
  <c r="M69"/>
  <c r="M71"/>
  <c r="M76"/>
  <c r="M80"/>
  <c r="M92"/>
  <c r="M97"/>
  <c r="M99"/>
  <c r="M101"/>
  <c r="M10"/>
  <c r="M15"/>
  <c r="M36"/>
  <c r="M67"/>
  <c r="M70"/>
  <c r="M91"/>
  <c r="M94"/>
  <c r="M98"/>
  <c r="M100"/>
  <c r="M102"/>
  <c r="AT74"/>
  <c r="AP5"/>
  <c r="AT73"/>
  <c r="Q5" i="2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AT108" i="1" l="1"/>
  <c r="BA108" s="1"/>
  <c r="AR108" s="1"/>
  <c r="AS108" s="1"/>
  <c r="AJ108"/>
  <c r="AA108" s="1"/>
  <c r="AT106"/>
  <c r="AT109"/>
  <c r="BA109" s="1"/>
  <c r="AR109" s="1"/>
  <c r="AJ109"/>
  <c r="AA109" s="1"/>
  <c r="AV73"/>
  <c r="AX73"/>
  <c r="AZ73"/>
  <c r="BB73"/>
  <c r="BD73"/>
  <c r="BF73"/>
  <c r="AU73"/>
  <c r="AW73"/>
  <c r="AY73"/>
  <c r="BA73"/>
  <c r="BC73"/>
  <c r="BE73"/>
  <c r="AV74"/>
  <c r="AX74"/>
  <c r="AZ74"/>
  <c r="BB74"/>
  <c r="BD74"/>
  <c r="BF74"/>
  <c r="AU74"/>
  <c r="AW74"/>
  <c r="AY74"/>
  <c r="BA74"/>
  <c r="BC74"/>
  <c r="BE74"/>
  <c r="AT14"/>
  <c r="BA14" s="1"/>
  <c r="AJ14"/>
  <c r="AA14" s="1"/>
  <c r="AT93"/>
  <c r="AT83"/>
  <c r="AT59"/>
  <c r="AT51"/>
  <c r="AT47"/>
  <c r="AT43"/>
  <c r="AT31"/>
  <c r="AT27"/>
  <c r="AT23"/>
  <c r="AT19"/>
  <c r="AT114"/>
  <c r="AT90"/>
  <c r="AT86"/>
  <c r="AT82"/>
  <c r="AT66"/>
  <c r="AT58"/>
  <c r="AT54"/>
  <c r="AT50"/>
  <c r="AT46"/>
  <c r="AT42"/>
  <c r="AT34"/>
  <c r="AT30"/>
  <c r="AT26"/>
  <c r="AT22"/>
  <c r="AT18"/>
  <c r="AT6"/>
  <c r="AT105"/>
  <c r="AT89"/>
  <c r="AT81"/>
  <c r="AT61"/>
  <c r="AT53"/>
  <c r="AT49"/>
  <c r="AT41"/>
  <c r="AT37"/>
  <c r="AT33"/>
  <c r="AT29"/>
  <c r="AT25"/>
  <c r="AT21"/>
  <c r="AT13"/>
  <c r="AT9"/>
  <c r="AC5"/>
  <c r="AT5"/>
  <c r="AT88"/>
  <c r="AT84"/>
  <c r="AT72"/>
  <c r="AT68"/>
  <c r="AT64"/>
  <c r="AT60"/>
  <c r="AT48"/>
  <c r="AT44"/>
  <c r="AT32"/>
  <c r="AT28"/>
  <c r="AT24"/>
  <c r="AT20"/>
  <c r="AT8"/>
  <c r="D4" i="4"/>
  <c r="AS109" i="1" l="1"/>
  <c r="BF106"/>
  <c r="BB106"/>
  <c r="AX106"/>
  <c r="BE106"/>
  <c r="BA106"/>
  <c r="AW106"/>
  <c r="BD106"/>
  <c r="AZ106"/>
  <c r="AV106"/>
  <c r="BC106"/>
  <c r="AY106"/>
  <c r="AU106"/>
  <c r="AB109"/>
  <c r="L109"/>
  <c r="AQ109" s="1"/>
  <c r="J109" s="1"/>
  <c r="M109"/>
  <c r="AN106"/>
  <c r="AJ106"/>
  <c r="AF106"/>
  <c r="AO106"/>
  <c r="AK106"/>
  <c r="AG106"/>
  <c r="AL106"/>
  <c r="AH106"/>
  <c r="AD106"/>
  <c r="AM106"/>
  <c r="AI106"/>
  <c r="AE106"/>
  <c r="L108"/>
  <c r="AQ108" s="1"/>
  <c r="J108" s="1"/>
  <c r="M108"/>
  <c r="AB108"/>
  <c r="AJ24"/>
  <c r="AD24"/>
  <c r="AJ43"/>
  <c r="AD43"/>
  <c r="AN8"/>
  <c r="AL8"/>
  <c r="AJ8"/>
  <c r="AH8"/>
  <c r="AF8"/>
  <c r="AD8"/>
  <c r="AO8"/>
  <c r="AM8"/>
  <c r="AK8"/>
  <c r="AI8"/>
  <c r="AG8"/>
  <c r="AE8"/>
  <c r="AN20"/>
  <c r="AL20"/>
  <c r="AJ20"/>
  <c r="AH20"/>
  <c r="AO20"/>
  <c r="AM20"/>
  <c r="AK20"/>
  <c r="AI20"/>
  <c r="AF20"/>
  <c r="AD20"/>
  <c r="AG20"/>
  <c r="AE20"/>
  <c r="AN24"/>
  <c r="AL24"/>
  <c r="AH24"/>
  <c r="AF24"/>
  <c r="AO24"/>
  <c r="AM24"/>
  <c r="AK24"/>
  <c r="AI24"/>
  <c r="AG24"/>
  <c r="AE24"/>
  <c r="AN44"/>
  <c r="AL44"/>
  <c r="AJ44"/>
  <c r="AH44"/>
  <c r="AF44"/>
  <c r="AD44"/>
  <c r="AO44"/>
  <c r="AM44"/>
  <c r="AK44"/>
  <c r="AI44"/>
  <c r="AG44"/>
  <c r="AE44"/>
  <c r="AN48"/>
  <c r="AL48"/>
  <c r="AJ48"/>
  <c r="AH48"/>
  <c r="AF48"/>
  <c r="AD48"/>
  <c r="AO48"/>
  <c r="AM48"/>
  <c r="AK48"/>
  <c r="AI48"/>
  <c r="AG48"/>
  <c r="AE48"/>
  <c r="AN60"/>
  <c r="AL60"/>
  <c r="AJ60"/>
  <c r="AH60"/>
  <c r="AF60"/>
  <c r="AD60"/>
  <c r="AO60"/>
  <c r="AM60"/>
  <c r="AK60"/>
  <c r="AI60"/>
  <c r="AG60"/>
  <c r="AE60"/>
  <c r="AN64"/>
  <c r="AL64"/>
  <c r="AJ64"/>
  <c r="AH64"/>
  <c r="AF64"/>
  <c r="AD64"/>
  <c r="AO64"/>
  <c r="AM64"/>
  <c r="AK64"/>
  <c r="AI64"/>
  <c r="AG64"/>
  <c r="AE64"/>
  <c r="AN68"/>
  <c r="AL68"/>
  <c r="AJ68"/>
  <c r="AH68"/>
  <c r="AF68"/>
  <c r="AD68"/>
  <c r="AO68"/>
  <c r="AM68"/>
  <c r="AK68"/>
  <c r="AI68"/>
  <c r="AG68"/>
  <c r="AE68"/>
  <c r="AN72"/>
  <c r="AL72"/>
  <c r="AJ72"/>
  <c r="AH72"/>
  <c r="AF72"/>
  <c r="AD72"/>
  <c r="AO72"/>
  <c r="AM72"/>
  <c r="AK72"/>
  <c r="AI72"/>
  <c r="AG72"/>
  <c r="AE72"/>
  <c r="AN84"/>
  <c r="AL84"/>
  <c r="AJ84"/>
  <c r="AH84"/>
  <c r="AF84"/>
  <c r="AD84"/>
  <c r="AO84"/>
  <c r="AM84"/>
  <c r="AK84"/>
  <c r="AI84"/>
  <c r="AG84"/>
  <c r="AE84"/>
  <c r="AN88"/>
  <c r="AL88"/>
  <c r="AJ88"/>
  <c r="AH88"/>
  <c r="AF88"/>
  <c r="AD88"/>
  <c r="AO88"/>
  <c r="AM88"/>
  <c r="AK88"/>
  <c r="AI88"/>
  <c r="AG88"/>
  <c r="AE88"/>
  <c r="AF5"/>
  <c r="AH5"/>
  <c r="AL5"/>
  <c r="AN5"/>
  <c r="AE5"/>
  <c r="AG5"/>
  <c r="AI5"/>
  <c r="AK5"/>
  <c r="AM5"/>
  <c r="AO5"/>
  <c r="AN9"/>
  <c r="AL9"/>
  <c r="AJ9"/>
  <c r="AH9"/>
  <c r="AF9"/>
  <c r="AD9"/>
  <c r="AO9"/>
  <c r="AM9"/>
  <c r="AK9"/>
  <c r="AI9"/>
  <c r="AG9"/>
  <c r="AE9"/>
  <c r="AN13"/>
  <c r="AL13"/>
  <c r="AJ13"/>
  <c r="AH13"/>
  <c r="AF13"/>
  <c r="AD13"/>
  <c r="AO13"/>
  <c r="AM13"/>
  <c r="AK13"/>
  <c r="AI13"/>
  <c r="AG13"/>
  <c r="AE13"/>
  <c r="AN21"/>
  <c r="AL21"/>
  <c r="AJ21"/>
  <c r="AH21"/>
  <c r="AF21"/>
  <c r="AD21"/>
  <c r="AO21"/>
  <c r="AM21"/>
  <c r="AK21"/>
  <c r="AI21"/>
  <c r="AG21"/>
  <c r="AE21"/>
  <c r="AN25"/>
  <c r="AL25"/>
  <c r="AJ25"/>
  <c r="AH25"/>
  <c r="AF25"/>
  <c r="AD25"/>
  <c r="AO25"/>
  <c r="AM25"/>
  <c r="AK25"/>
  <c r="AI25"/>
  <c r="AG25"/>
  <c r="AE25"/>
  <c r="AN29"/>
  <c r="AL29"/>
  <c r="AJ29"/>
  <c r="AH29"/>
  <c r="AF29"/>
  <c r="AD29"/>
  <c r="AO29"/>
  <c r="AM29"/>
  <c r="AK29"/>
  <c r="AI29"/>
  <c r="AG29"/>
  <c r="AE29"/>
  <c r="AN49"/>
  <c r="AL49"/>
  <c r="AJ49"/>
  <c r="AH49"/>
  <c r="AF49"/>
  <c r="AD49"/>
  <c r="AO49"/>
  <c r="AM49"/>
  <c r="AK49"/>
  <c r="AI49"/>
  <c r="AG49"/>
  <c r="AE49"/>
  <c r="AN53"/>
  <c r="AL53"/>
  <c r="AJ53"/>
  <c r="AH53"/>
  <c r="AF53"/>
  <c r="AD53"/>
  <c r="AO53"/>
  <c r="AM53"/>
  <c r="AK53"/>
  <c r="AI53"/>
  <c r="AG53"/>
  <c r="AE53"/>
  <c r="AN61"/>
  <c r="AL61"/>
  <c r="AJ61"/>
  <c r="AH61"/>
  <c r="AF61"/>
  <c r="AD61"/>
  <c r="AO61"/>
  <c r="AM61"/>
  <c r="AK61"/>
  <c r="AI61"/>
  <c r="AG61"/>
  <c r="AE61"/>
  <c r="AN81"/>
  <c r="AL81"/>
  <c r="AJ81"/>
  <c r="AH81"/>
  <c r="AF81"/>
  <c r="AD81"/>
  <c r="AO81"/>
  <c r="AM81"/>
  <c r="AK81"/>
  <c r="AI81"/>
  <c r="AG81"/>
  <c r="AE81"/>
  <c r="AN89"/>
  <c r="AL89"/>
  <c r="AJ89"/>
  <c r="AH89"/>
  <c r="AF89"/>
  <c r="AD89"/>
  <c r="AO89"/>
  <c r="AM89"/>
  <c r="AK89"/>
  <c r="AI89"/>
  <c r="AG89"/>
  <c r="AE89"/>
  <c r="AN105"/>
  <c r="AL105"/>
  <c r="AJ105"/>
  <c r="AH105"/>
  <c r="AF105"/>
  <c r="AD105"/>
  <c r="AO105"/>
  <c r="AM105"/>
  <c r="AK105"/>
  <c r="AI105"/>
  <c r="AG105"/>
  <c r="AE105"/>
  <c r="AN6"/>
  <c r="AL6"/>
  <c r="AJ6"/>
  <c r="AH6"/>
  <c r="AF6"/>
  <c r="AD6"/>
  <c r="AO6"/>
  <c r="AM6"/>
  <c r="AK6"/>
  <c r="AI6"/>
  <c r="AG6"/>
  <c r="AE6"/>
  <c r="AN18"/>
  <c r="AL18"/>
  <c r="AJ18"/>
  <c r="AH18"/>
  <c r="AF18"/>
  <c r="AD18"/>
  <c r="AO18"/>
  <c r="AM18"/>
  <c r="AK18"/>
  <c r="AI18"/>
  <c r="AG18"/>
  <c r="AE18"/>
  <c r="AN22"/>
  <c r="AL22"/>
  <c r="AJ22"/>
  <c r="AH22"/>
  <c r="AF22"/>
  <c r="AD22"/>
  <c r="AO22"/>
  <c r="AM22"/>
  <c r="AK22"/>
  <c r="AI22"/>
  <c r="AG22"/>
  <c r="AE22"/>
  <c r="AN26"/>
  <c r="AL26"/>
  <c r="AJ26"/>
  <c r="AH26"/>
  <c r="AF26"/>
  <c r="AD26"/>
  <c r="AO26"/>
  <c r="AM26"/>
  <c r="AK26"/>
  <c r="AI26"/>
  <c r="AG26"/>
  <c r="AE26"/>
  <c r="AN30"/>
  <c r="AL30"/>
  <c r="AJ30"/>
  <c r="AH30"/>
  <c r="AF30"/>
  <c r="AD30"/>
  <c r="AO30"/>
  <c r="AM30"/>
  <c r="AK30"/>
  <c r="AI30"/>
  <c r="AG30"/>
  <c r="AE30"/>
  <c r="AN42"/>
  <c r="AL42"/>
  <c r="AJ42"/>
  <c r="AH42"/>
  <c r="AF42"/>
  <c r="AD42"/>
  <c r="AO42"/>
  <c r="AM42"/>
  <c r="AK42"/>
  <c r="AI42"/>
  <c r="AG42"/>
  <c r="AE42"/>
  <c r="AN46"/>
  <c r="AL46"/>
  <c r="AJ46"/>
  <c r="AH46"/>
  <c r="AF46"/>
  <c r="AD46"/>
  <c r="AO46"/>
  <c r="AM46"/>
  <c r="AK46"/>
  <c r="AI46"/>
  <c r="AG46"/>
  <c r="AE46"/>
  <c r="AN50"/>
  <c r="AL50"/>
  <c r="AJ50"/>
  <c r="AH50"/>
  <c r="AF50"/>
  <c r="AD50"/>
  <c r="AO50"/>
  <c r="AM50"/>
  <c r="AK50"/>
  <c r="AI50"/>
  <c r="AG50"/>
  <c r="AE50"/>
  <c r="AN54"/>
  <c r="AL54"/>
  <c r="AJ54"/>
  <c r="AH54"/>
  <c r="AF54"/>
  <c r="AD54"/>
  <c r="AO54"/>
  <c r="AM54"/>
  <c r="AK54"/>
  <c r="AI54"/>
  <c r="AG54"/>
  <c r="AE54"/>
  <c r="AN58"/>
  <c r="AL58"/>
  <c r="AJ58"/>
  <c r="AH58"/>
  <c r="AF58"/>
  <c r="AD58"/>
  <c r="AO58"/>
  <c r="AM58"/>
  <c r="AK58"/>
  <c r="AI58"/>
  <c r="AG58"/>
  <c r="AE58"/>
  <c r="AN66"/>
  <c r="AL66"/>
  <c r="AJ66"/>
  <c r="AH66"/>
  <c r="AF66"/>
  <c r="AD66"/>
  <c r="AO66"/>
  <c r="AM66"/>
  <c r="AK66"/>
  <c r="AI66"/>
  <c r="AG66"/>
  <c r="AE66"/>
  <c r="AN82"/>
  <c r="AL82"/>
  <c r="AJ82"/>
  <c r="AH82"/>
  <c r="AF82"/>
  <c r="AD82"/>
  <c r="AO82"/>
  <c r="AM82"/>
  <c r="AK82"/>
  <c r="AI82"/>
  <c r="AG82"/>
  <c r="AE82"/>
  <c r="AN86"/>
  <c r="AL86"/>
  <c r="AJ86"/>
  <c r="AH86"/>
  <c r="AF86"/>
  <c r="AD86"/>
  <c r="AO86"/>
  <c r="AM86"/>
  <c r="AK86"/>
  <c r="AI86"/>
  <c r="AG86"/>
  <c r="AE86"/>
  <c r="AN90"/>
  <c r="AL90"/>
  <c r="AJ90"/>
  <c r="AH90"/>
  <c r="AF90"/>
  <c r="AD90"/>
  <c r="AO90"/>
  <c r="AM90"/>
  <c r="AK90"/>
  <c r="AI90"/>
  <c r="AG90"/>
  <c r="AE90"/>
  <c r="AN114"/>
  <c r="AL114"/>
  <c r="AJ114"/>
  <c r="AH114"/>
  <c r="AF114"/>
  <c r="AD114"/>
  <c r="AO114"/>
  <c r="AM114"/>
  <c r="AK114"/>
  <c r="AI114"/>
  <c r="AG114"/>
  <c r="AE114"/>
  <c r="AN23"/>
  <c r="AL23"/>
  <c r="AJ23"/>
  <c r="AH23"/>
  <c r="AF23"/>
  <c r="AD23"/>
  <c r="AO23"/>
  <c r="AM23"/>
  <c r="AK23"/>
  <c r="AI23"/>
  <c r="AG23"/>
  <c r="AE23"/>
  <c r="AN27"/>
  <c r="AL27"/>
  <c r="AJ27"/>
  <c r="AH27"/>
  <c r="AF27"/>
  <c r="AD27"/>
  <c r="AO27"/>
  <c r="AM27"/>
  <c r="AK27"/>
  <c r="AI27"/>
  <c r="AG27"/>
  <c r="AE27"/>
  <c r="AN31"/>
  <c r="AL31"/>
  <c r="AJ31"/>
  <c r="AH31"/>
  <c r="AF31"/>
  <c r="AD31"/>
  <c r="AO31"/>
  <c r="AM31"/>
  <c r="AK31"/>
  <c r="AI31"/>
  <c r="AG31"/>
  <c r="AE31"/>
  <c r="AN43"/>
  <c r="AL43"/>
  <c r="AH43"/>
  <c r="AF43"/>
  <c r="AO43"/>
  <c r="AM43"/>
  <c r="AK43"/>
  <c r="AI43"/>
  <c r="AG43"/>
  <c r="AE43"/>
  <c r="AN47"/>
  <c r="AL47"/>
  <c r="AJ47"/>
  <c r="AH47"/>
  <c r="AF47"/>
  <c r="AD47"/>
  <c r="AO47"/>
  <c r="AM47"/>
  <c r="AK47"/>
  <c r="AI47"/>
  <c r="AG47"/>
  <c r="AE47"/>
  <c r="AN51"/>
  <c r="AL51"/>
  <c r="AJ51"/>
  <c r="AH51"/>
  <c r="AF51"/>
  <c r="AD51"/>
  <c r="AO51"/>
  <c r="AM51"/>
  <c r="AK51"/>
  <c r="AI51"/>
  <c r="AG51"/>
  <c r="AE51"/>
  <c r="AN59"/>
  <c r="AL59"/>
  <c r="AJ59"/>
  <c r="AH59"/>
  <c r="AF59"/>
  <c r="AD59"/>
  <c r="AO59"/>
  <c r="AM59"/>
  <c r="AK59"/>
  <c r="AI59"/>
  <c r="AG59"/>
  <c r="AE59"/>
  <c r="AN83"/>
  <c r="AL83"/>
  <c r="AJ83"/>
  <c r="AH83"/>
  <c r="AF83"/>
  <c r="AD83"/>
  <c r="AO83"/>
  <c r="AM83"/>
  <c r="AK83"/>
  <c r="AI83"/>
  <c r="AG83"/>
  <c r="AE83"/>
  <c r="AN93"/>
  <c r="AL93"/>
  <c r="AJ93"/>
  <c r="AH93"/>
  <c r="AF93"/>
  <c r="AD93"/>
  <c r="AO93"/>
  <c r="AM93"/>
  <c r="AK93"/>
  <c r="AI93"/>
  <c r="AG93"/>
  <c r="AE93"/>
  <c r="AU8"/>
  <c r="AW8"/>
  <c r="AY8"/>
  <c r="BA8"/>
  <c r="BC8"/>
  <c r="BE8"/>
  <c r="AV8"/>
  <c r="AX8"/>
  <c r="AZ8"/>
  <c r="BB8"/>
  <c r="BD8"/>
  <c r="BF8"/>
  <c r="AV24"/>
  <c r="AX24"/>
  <c r="AZ24"/>
  <c r="BB24"/>
  <c r="BD24"/>
  <c r="BF24"/>
  <c r="AU24"/>
  <c r="AW24"/>
  <c r="AY24"/>
  <c r="BA24"/>
  <c r="BC24"/>
  <c r="BE24"/>
  <c r="AU6"/>
  <c r="AW6"/>
  <c r="AY6"/>
  <c r="BA6"/>
  <c r="BC6"/>
  <c r="BE6"/>
  <c r="AV6"/>
  <c r="AX6"/>
  <c r="AZ6"/>
  <c r="BB6"/>
  <c r="BD6"/>
  <c r="BF6"/>
  <c r="AV18"/>
  <c r="AX18"/>
  <c r="AZ18"/>
  <c r="BB18"/>
  <c r="BD18"/>
  <c r="BF18"/>
  <c r="AU18"/>
  <c r="AW18"/>
  <c r="AY18"/>
  <c r="BA18"/>
  <c r="BC18"/>
  <c r="BE18"/>
  <c r="AV22"/>
  <c r="AX22"/>
  <c r="AZ22"/>
  <c r="BB22"/>
  <c r="BD22"/>
  <c r="BF22"/>
  <c r="AU22"/>
  <c r="AW22"/>
  <c r="AY22"/>
  <c r="BA22"/>
  <c r="BC22"/>
  <c r="BE22"/>
  <c r="AV26"/>
  <c r="AX26"/>
  <c r="AZ26"/>
  <c r="BB26"/>
  <c r="BD26"/>
  <c r="BF26"/>
  <c r="AU26"/>
  <c r="AW26"/>
  <c r="AY26"/>
  <c r="BA26"/>
  <c r="BC26"/>
  <c r="BE26"/>
  <c r="AV30"/>
  <c r="AX30"/>
  <c r="AZ30"/>
  <c r="BB30"/>
  <c r="BD30"/>
  <c r="BF30"/>
  <c r="AU30"/>
  <c r="AW30"/>
  <c r="AY30"/>
  <c r="BA30"/>
  <c r="BC30"/>
  <c r="BE30"/>
  <c r="AV34"/>
  <c r="AX34"/>
  <c r="AZ34"/>
  <c r="BB34"/>
  <c r="BD34"/>
  <c r="BF34"/>
  <c r="AU34"/>
  <c r="AW34"/>
  <c r="AY34"/>
  <c r="BA34"/>
  <c r="BC34"/>
  <c r="BE34"/>
  <c r="AV42"/>
  <c r="AU42"/>
  <c r="AW42"/>
  <c r="AY42"/>
  <c r="BA42"/>
  <c r="BC42"/>
  <c r="BE42"/>
  <c r="AX42"/>
  <c r="BB42"/>
  <c r="BF42"/>
  <c r="AZ42"/>
  <c r="BD42"/>
  <c r="AU46"/>
  <c r="AW46"/>
  <c r="AY46"/>
  <c r="BA46"/>
  <c r="AX46"/>
  <c r="BB46"/>
  <c r="BD46"/>
  <c r="BF46"/>
  <c r="AV46"/>
  <c r="AZ46"/>
  <c r="BC46"/>
  <c r="BE46"/>
  <c r="AV50"/>
  <c r="AX50"/>
  <c r="AZ50"/>
  <c r="BB50"/>
  <c r="BD50"/>
  <c r="BF50"/>
  <c r="AU50"/>
  <c r="AW50"/>
  <c r="AY50"/>
  <c r="BA50"/>
  <c r="BC50"/>
  <c r="BE50"/>
  <c r="AV54"/>
  <c r="AX54"/>
  <c r="AZ54"/>
  <c r="BB54"/>
  <c r="BD54"/>
  <c r="BF54"/>
  <c r="AU54"/>
  <c r="AW54"/>
  <c r="AY54"/>
  <c r="BA54"/>
  <c r="BC54"/>
  <c r="BE54"/>
  <c r="AV58"/>
  <c r="AX58"/>
  <c r="AZ58"/>
  <c r="BB58"/>
  <c r="BD58"/>
  <c r="BF58"/>
  <c r="AU58"/>
  <c r="AW58"/>
  <c r="AY58"/>
  <c r="BA58"/>
  <c r="BC58"/>
  <c r="BE58"/>
  <c r="AV66"/>
  <c r="AX66"/>
  <c r="AZ66"/>
  <c r="BB66"/>
  <c r="BD66"/>
  <c r="BF66"/>
  <c r="AU66"/>
  <c r="AW66"/>
  <c r="AY66"/>
  <c r="BA66"/>
  <c r="BC66"/>
  <c r="BE66"/>
  <c r="AV82"/>
  <c r="AX82"/>
  <c r="AZ82"/>
  <c r="BB82"/>
  <c r="BD82"/>
  <c r="BF82"/>
  <c r="AU82"/>
  <c r="AW82"/>
  <c r="AY82"/>
  <c r="BA82"/>
  <c r="BC82"/>
  <c r="BE82"/>
  <c r="AV86"/>
  <c r="AX86"/>
  <c r="AZ86"/>
  <c r="BB86"/>
  <c r="BD86"/>
  <c r="BF86"/>
  <c r="AU86"/>
  <c r="AW86"/>
  <c r="AY86"/>
  <c r="BA86"/>
  <c r="BC86"/>
  <c r="BE86"/>
  <c r="AV90"/>
  <c r="AX90"/>
  <c r="AZ90"/>
  <c r="BB90"/>
  <c r="BD90"/>
  <c r="BF90"/>
  <c r="AU90"/>
  <c r="AW90"/>
  <c r="AY90"/>
  <c r="BA90"/>
  <c r="BC90"/>
  <c r="BE90"/>
  <c r="AV114"/>
  <c r="AX114"/>
  <c r="AZ114"/>
  <c r="BB114"/>
  <c r="BD114"/>
  <c r="BF114"/>
  <c r="AU114"/>
  <c r="AW114"/>
  <c r="AY114"/>
  <c r="BA114"/>
  <c r="BC114"/>
  <c r="BE114"/>
  <c r="AV19"/>
  <c r="AX19"/>
  <c r="AZ19"/>
  <c r="BB19"/>
  <c r="BD19"/>
  <c r="BF19"/>
  <c r="AU19"/>
  <c r="AW19"/>
  <c r="AY19"/>
  <c r="BA19"/>
  <c r="BC19"/>
  <c r="BE19"/>
  <c r="AV23"/>
  <c r="AX23"/>
  <c r="AZ23"/>
  <c r="BB23"/>
  <c r="BD23"/>
  <c r="BF23"/>
  <c r="AU23"/>
  <c r="AW23"/>
  <c r="AY23"/>
  <c r="BA23"/>
  <c r="BC23"/>
  <c r="BE23"/>
  <c r="AV27"/>
  <c r="AX27"/>
  <c r="AZ27"/>
  <c r="BB27"/>
  <c r="BD27"/>
  <c r="BF27"/>
  <c r="AU27"/>
  <c r="AW27"/>
  <c r="AY27"/>
  <c r="BA27"/>
  <c r="BC27"/>
  <c r="BE27"/>
  <c r="AV31"/>
  <c r="AX31"/>
  <c r="AZ31"/>
  <c r="BB31"/>
  <c r="BD31"/>
  <c r="BF31"/>
  <c r="AU31"/>
  <c r="AW31"/>
  <c r="AY31"/>
  <c r="BA31"/>
  <c r="BC31"/>
  <c r="BE31"/>
  <c r="AU43"/>
  <c r="AW43"/>
  <c r="AY43"/>
  <c r="BA43"/>
  <c r="BC43"/>
  <c r="BE43"/>
  <c r="AX43"/>
  <c r="BB43"/>
  <c r="BF43"/>
  <c r="AV43"/>
  <c r="AZ43"/>
  <c r="BD43"/>
  <c r="AV47"/>
  <c r="AX47"/>
  <c r="AZ47"/>
  <c r="BB47"/>
  <c r="BD47"/>
  <c r="BF47"/>
  <c r="AU47"/>
  <c r="AW47"/>
  <c r="AY47"/>
  <c r="BA47"/>
  <c r="BC47"/>
  <c r="BE47"/>
  <c r="AV51"/>
  <c r="AX51"/>
  <c r="AZ51"/>
  <c r="BB51"/>
  <c r="BD51"/>
  <c r="BF51"/>
  <c r="AU51"/>
  <c r="AW51"/>
  <c r="AY51"/>
  <c r="BA51"/>
  <c r="BC51"/>
  <c r="BE51"/>
  <c r="AV59"/>
  <c r="AX59"/>
  <c r="AZ59"/>
  <c r="BB59"/>
  <c r="BD59"/>
  <c r="BF59"/>
  <c r="AU59"/>
  <c r="AW59"/>
  <c r="AY59"/>
  <c r="BA59"/>
  <c r="BC59"/>
  <c r="BE59"/>
  <c r="AV83"/>
  <c r="AX83"/>
  <c r="AZ83"/>
  <c r="BB83"/>
  <c r="BD83"/>
  <c r="BF83"/>
  <c r="AU83"/>
  <c r="AW83"/>
  <c r="AY83"/>
  <c r="BA83"/>
  <c r="BC83"/>
  <c r="BE83"/>
  <c r="AV93"/>
  <c r="AX93"/>
  <c r="AZ93"/>
  <c r="BB93"/>
  <c r="BD93"/>
  <c r="BF93"/>
  <c r="AU93"/>
  <c r="AW93"/>
  <c r="AY93"/>
  <c r="BA93"/>
  <c r="BC93"/>
  <c r="BE93"/>
  <c r="AV20"/>
  <c r="AX20"/>
  <c r="AZ20"/>
  <c r="BB20"/>
  <c r="BD20"/>
  <c r="BF20"/>
  <c r="AU20"/>
  <c r="AW20"/>
  <c r="AY20"/>
  <c r="BA20"/>
  <c r="BC20"/>
  <c r="BE20"/>
  <c r="AV28"/>
  <c r="AX28"/>
  <c r="AZ28"/>
  <c r="BB28"/>
  <c r="BD28"/>
  <c r="BF28"/>
  <c r="AU28"/>
  <c r="AW28"/>
  <c r="AY28"/>
  <c r="BA28"/>
  <c r="BC28"/>
  <c r="BE28"/>
  <c r="AV32"/>
  <c r="AX32"/>
  <c r="AZ32"/>
  <c r="BB32"/>
  <c r="BD32"/>
  <c r="BF32"/>
  <c r="AU32"/>
  <c r="AW32"/>
  <c r="AY32"/>
  <c r="BA32"/>
  <c r="BC32"/>
  <c r="BE32"/>
  <c r="AU44"/>
  <c r="AW44"/>
  <c r="AY44"/>
  <c r="BA44"/>
  <c r="BC44"/>
  <c r="BE44"/>
  <c r="AX44"/>
  <c r="BB44"/>
  <c r="BF44"/>
  <c r="AV44"/>
  <c r="AZ44"/>
  <c r="BD44"/>
  <c r="AV48"/>
  <c r="AX48"/>
  <c r="AZ48"/>
  <c r="BB48"/>
  <c r="BD48"/>
  <c r="BF48"/>
  <c r="AU48"/>
  <c r="AW48"/>
  <c r="AY48"/>
  <c r="BA48"/>
  <c r="BC48"/>
  <c r="BE48"/>
  <c r="AV60"/>
  <c r="AX60"/>
  <c r="AZ60"/>
  <c r="BB60"/>
  <c r="BD60"/>
  <c r="BF60"/>
  <c r="AU60"/>
  <c r="AW60"/>
  <c r="AY60"/>
  <c r="BA60"/>
  <c r="BC60"/>
  <c r="BE60"/>
  <c r="AV64"/>
  <c r="AX64"/>
  <c r="AZ64"/>
  <c r="BB64"/>
  <c r="BD64"/>
  <c r="BF64"/>
  <c r="AU64"/>
  <c r="AW64"/>
  <c r="AY64"/>
  <c r="BA64"/>
  <c r="BC64"/>
  <c r="BE64"/>
  <c r="AV68"/>
  <c r="AX68"/>
  <c r="AZ68"/>
  <c r="BB68"/>
  <c r="BD68"/>
  <c r="BF68"/>
  <c r="AU68"/>
  <c r="AW68"/>
  <c r="AY68"/>
  <c r="BA68"/>
  <c r="BC68"/>
  <c r="BE68"/>
  <c r="AV72"/>
  <c r="AX72"/>
  <c r="AZ72"/>
  <c r="BB72"/>
  <c r="BD72"/>
  <c r="BF72"/>
  <c r="AU72"/>
  <c r="AW72"/>
  <c r="AY72"/>
  <c r="BA72"/>
  <c r="BC72"/>
  <c r="BE72"/>
  <c r="AV84"/>
  <c r="AX84"/>
  <c r="AZ84"/>
  <c r="BB84"/>
  <c r="BD84"/>
  <c r="BF84"/>
  <c r="AU84"/>
  <c r="AW84"/>
  <c r="AY84"/>
  <c r="BA84"/>
  <c r="BC84"/>
  <c r="BE84"/>
  <c r="AV88"/>
  <c r="AX88"/>
  <c r="AZ88"/>
  <c r="BB88"/>
  <c r="BD88"/>
  <c r="BF88"/>
  <c r="AU88"/>
  <c r="AW88"/>
  <c r="AY88"/>
  <c r="BA88"/>
  <c r="BC88"/>
  <c r="BE88"/>
  <c r="AW5"/>
  <c r="AY5"/>
  <c r="BA5"/>
  <c r="BE5"/>
  <c r="AV5"/>
  <c r="AX5"/>
  <c r="AZ5"/>
  <c r="BB5"/>
  <c r="BD5"/>
  <c r="BF5"/>
  <c r="BC5"/>
  <c r="AU5"/>
  <c r="AU9"/>
  <c r="AW9"/>
  <c r="AY9"/>
  <c r="BA9"/>
  <c r="BC9"/>
  <c r="BE9"/>
  <c r="AV9"/>
  <c r="AX9"/>
  <c r="AZ9"/>
  <c r="BB9"/>
  <c r="BD9"/>
  <c r="BF9"/>
  <c r="AU13"/>
  <c r="AW13"/>
  <c r="AY13"/>
  <c r="BA13"/>
  <c r="BC13"/>
  <c r="BE13"/>
  <c r="AV13"/>
  <c r="AX13"/>
  <c r="AZ13"/>
  <c r="BB13"/>
  <c r="BD13"/>
  <c r="BF13"/>
  <c r="AV21"/>
  <c r="AX21"/>
  <c r="AZ21"/>
  <c r="BB21"/>
  <c r="BD21"/>
  <c r="BF21"/>
  <c r="AU21"/>
  <c r="AW21"/>
  <c r="AY21"/>
  <c r="BA21"/>
  <c r="BC21"/>
  <c r="BE21"/>
  <c r="AV25"/>
  <c r="AX25"/>
  <c r="AZ25"/>
  <c r="BB25"/>
  <c r="BD25"/>
  <c r="BF25"/>
  <c r="AU25"/>
  <c r="AW25"/>
  <c r="AY25"/>
  <c r="BA25"/>
  <c r="BC25"/>
  <c r="BE25"/>
  <c r="AV29"/>
  <c r="AX29"/>
  <c r="AZ29"/>
  <c r="BB29"/>
  <c r="BD29"/>
  <c r="BF29"/>
  <c r="AU29"/>
  <c r="AW29"/>
  <c r="AY29"/>
  <c r="BA29"/>
  <c r="BC29"/>
  <c r="BE29"/>
  <c r="AV33"/>
  <c r="AX33"/>
  <c r="AZ33"/>
  <c r="BB33"/>
  <c r="BD33"/>
  <c r="BF33"/>
  <c r="AU33"/>
  <c r="AW33"/>
  <c r="AY33"/>
  <c r="BA33"/>
  <c r="BC33"/>
  <c r="BE33"/>
  <c r="AV37"/>
  <c r="AX37"/>
  <c r="AZ37"/>
  <c r="BB37"/>
  <c r="BD37"/>
  <c r="BF37"/>
  <c r="AU37"/>
  <c r="AW37"/>
  <c r="AY37"/>
  <c r="BA37"/>
  <c r="BC37"/>
  <c r="BE37"/>
  <c r="AV41"/>
  <c r="AX41"/>
  <c r="AZ41"/>
  <c r="BB41"/>
  <c r="BD41"/>
  <c r="BF41"/>
  <c r="AU41"/>
  <c r="AW41"/>
  <c r="AY41"/>
  <c r="BA41"/>
  <c r="BC41"/>
  <c r="BE41"/>
  <c r="AV49"/>
  <c r="AX49"/>
  <c r="AZ49"/>
  <c r="BB49"/>
  <c r="BD49"/>
  <c r="BF49"/>
  <c r="AU49"/>
  <c r="AW49"/>
  <c r="AY49"/>
  <c r="BA49"/>
  <c r="BC49"/>
  <c r="BE49"/>
  <c r="AV53"/>
  <c r="AX53"/>
  <c r="AZ53"/>
  <c r="BB53"/>
  <c r="BD53"/>
  <c r="BF53"/>
  <c r="AU53"/>
  <c r="AW53"/>
  <c r="AY53"/>
  <c r="BA53"/>
  <c r="BC53"/>
  <c r="BE53"/>
  <c r="AV81"/>
  <c r="AX81"/>
  <c r="AZ81"/>
  <c r="BB81"/>
  <c r="BD81"/>
  <c r="BF81"/>
  <c r="AU81"/>
  <c r="AW81"/>
  <c r="AY81"/>
  <c r="BA81"/>
  <c r="BC81"/>
  <c r="BE81"/>
  <c r="AV89"/>
  <c r="AX89"/>
  <c r="AZ89"/>
  <c r="BB89"/>
  <c r="BD89"/>
  <c r="BF89"/>
  <c r="AU89"/>
  <c r="AW89"/>
  <c r="AY89"/>
  <c r="BA89"/>
  <c r="BC89"/>
  <c r="BE89"/>
  <c r="AV105"/>
  <c r="AX105"/>
  <c r="AZ105"/>
  <c r="BB105"/>
  <c r="BD105"/>
  <c r="BF105"/>
  <c r="AU105"/>
  <c r="AW105"/>
  <c r="AY105"/>
  <c r="BA105"/>
  <c r="BC105"/>
  <c r="BE105"/>
  <c r="AV61"/>
  <c r="AX61"/>
  <c r="AZ61"/>
  <c r="BB61"/>
  <c r="BD61"/>
  <c r="BF61"/>
  <c r="AU61"/>
  <c r="AW61"/>
  <c r="AY61"/>
  <c r="BA61"/>
  <c r="BC61"/>
  <c r="BE61"/>
  <c r="AR74"/>
  <c r="AS74" s="1"/>
  <c r="AR73"/>
  <c r="AS73" s="1"/>
  <c r="AB45"/>
  <c r="AB40"/>
  <c r="AB39"/>
  <c r="AB38"/>
  <c r="AB36"/>
  <c r="AB17"/>
  <c r="AB16"/>
  <c r="AB15"/>
  <c r="AB14"/>
  <c r="AB12"/>
  <c r="AB11"/>
  <c r="AB10"/>
  <c r="AB7"/>
  <c r="AA24" l="1"/>
  <c r="AA106"/>
  <c r="AR106"/>
  <c r="AS106" s="1"/>
  <c r="AA43"/>
  <c r="AB43" s="1"/>
  <c r="AA5"/>
  <c r="AA93"/>
  <c r="AA83"/>
  <c r="AA59"/>
  <c r="AA51"/>
  <c r="AA47"/>
  <c r="AA31"/>
  <c r="AA27"/>
  <c r="AA23"/>
  <c r="AA114"/>
  <c r="AA90"/>
  <c r="AA86"/>
  <c r="AA82"/>
  <c r="AA66"/>
  <c r="AA58"/>
  <c r="AA54"/>
  <c r="AA50"/>
  <c r="AA46"/>
  <c r="AA42"/>
  <c r="AB42" s="1"/>
  <c r="AA30"/>
  <c r="AA26"/>
  <c r="AA22"/>
  <c r="AA18"/>
  <c r="AA6"/>
  <c r="AA105"/>
  <c r="AA89"/>
  <c r="AA81"/>
  <c r="AA61"/>
  <c r="AA53"/>
  <c r="AA49"/>
  <c r="AA29"/>
  <c r="AA25"/>
  <c r="AA21"/>
  <c r="AA13"/>
  <c r="AA9"/>
  <c r="AA88"/>
  <c r="AA84"/>
  <c r="AA72"/>
  <c r="AA68"/>
  <c r="AA64"/>
  <c r="AA60"/>
  <c r="AA48"/>
  <c r="AA44"/>
  <c r="AA20"/>
  <c r="AA8"/>
  <c r="M14"/>
  <c r="L14"/>
  <c r="AR93"/>
  <c r="AS93" s="1"/>
  <c r="AR83"/>
  <c r="AS83" s="1"/>
  <c r="AR59"/>
  <c r="AS59" s="1"/>
  <c r="AR51"/>
  <c r="AS51" s="1"/>
  <c r="AR47"/>
  <c r="AS47" s="1"/>
  <c r="AR43"/>
  <c r="AS43" s="1"/>
  <c r="AR31"/>
  <c r="AR27"/>
  <c r="AS27" s="1"/>
  <c r="AR23"/>
  <c r="AR19"/>
  <c r="AS19" s="1"/>
  <c r="AR114"/>
  <c r="AS114" s="1"/>
  <c r="AR90"/>
  <c r="AR86"/>
  <c r="AS86" s="1"/>
  <c r="AR82"/>
  <c r="AS82" s="1"/>
  <c r="AR66"/>
  <c r="AS66" s="1"/>
  <c r="AR58"/>
  <c r="AS58" s="1"/>
  <c r="AR54"/>
  <c r="AS54" s="1"/>
  <c r="AR50"/>
  <c r="AS50" s="1"/>
  <c r="AR46"/>
  <c r="AS46" s="1"/>
  <c r="AR42"/>
  <c r="AS42" s="1"/>
  <c r="AR34"/>
  <c r="AQ34" s="1"/>
  <c r="J34" s="1"/>
  <c r="AR30"/>
  <c r="AS30" s="1"/>
  <c r="AR26"/>
  <c r="AS26" s="1"/>
  <c r="AR22"/>
  <c r="AR18"/>
  <c r="AS18" s="1"/>
  <c r="AR6"/>
  <c r="AR105"/>
  <c r="AS105" s="1"/>
  <c r="AR89"/>
  <c r="AR81"/>
  <c r="AS81" s="1"/>
  <c r="AR61"/>
  <c r="AR53"/>
  <c r="AS53" s="1"/>
  <c r="AR49"/>
  <c r="AS49" s="1"/>
  <c r="AR41"/>
  <c r="AS41" s="1"/>
  <c r="AR37"/>
  <c r="AS37" s="1"/>
  <c r="AR33"/>
  <c r="AS33" s="1"/>
  <c r="AR29"/>
  <c r="AS29" s="1"/>
  <c r="AR25"/>
  <c r="AR21"/>
  <c r="AR13"/>
  <c r="AS13" s="1"/>
  <c r="AR9"/>
  <c r="AS9" s="1"/>
  <c r="AR88"/>
  <c r="AS88" s="1"/>
  <c r="AR84"/>
  <c r="AR72"/>
  <c r="AS72" s="1"/>
  <c r="AR68"/>
  <c r="AR64"/>
  <c r="AS64" s="1"/>
  <c r="AR60"/>
  <c r="AR48"/>
  <c r="AS48" s="1"/>
  <c r="AR44"/>
  <c r="AR32"/>
  <c r="AS32" s="1"/>
  <c r="AR28"/>
  <c r="AR24"/>
  <c r="AR20"/>
  <c r="AS20" s="1"/>
  <c r="AR8"/>
  <c r="AS8" s="1"/>
  <c r="AR5"/>
  <c r="AR14"/>
  <c r="AS90"/>
  <c r="AS31"/>
  <c r="AS89"/>
  <c r="AB35"/>
  <c r="AB18"/>
  <c r="AB22"/>
  <c r="AB19"/>
  <c r="M43" i="4"/>
  <c r="V43"/>
  <c r="S37"/>
  <c r="M37"/>
  <c r="U43"/>
  <c r="R37"/>
  <c r="D22"/>
  <c r="T43"/>
  <c r="Q37"/>
  <c r="Y37"/>
  <c r="S43"/>
  <c r="O37"/>
  <c r="X37"/>
  <c r="R43"/>
  <c r="N37"/>
  <c r="W37"/>
  <c r="Q43"/>
  <c r="Y43"/>
  <c r="V37"/>
  <c r="O43"/>
  <c r="X43"/>
  <c r="U37"/>
  <c r="N43"/>
  <c r="W43"/>
  <c r="T37"/>
  <c r="M106" i="1" l="1"/>
  <c r="AB106"/>
  <c r="L106"/>
  <c r="AQ106" s="1"/>
  <c r="J106" s="1"/>
  <c r="AS34"/>
  <c r="AQ14"/>
  <c r="J14" s="1"/>
  <c r="L60"/>
  <c r="AQ60" s="1"/>
  <c r="J60" s="1"/>
  <c r="M60"/>
  <c r="L84"/>
  <c r="AQ84" s="1"/>
  <c r="J84" s="1"/>
  <c r="M84"/>
  <c r="M13"/>
  <c r="L13"/>
  <c r="AQ13" s="1"/>
  <c r="J13" s="1"/>
  <c r="M33"/>
  <c r="L33"/>
  <c r="M105"/>
  <c r="L105"/>
  <c r="AQ105" s="1"/>
  <c r="J105" s="1"/>
  <c r="M26"/>
  <c r="L26"/>
  <c r="AQ26" s="1"/>
  <c r="J26" s="1"/>
  <c r="M46"/>
  <c r="L46"/>
  <c r="AQ46" s="1"/>
  <c r="J46" s="1"/>
  <c r="M66"/>
  <c r="L66"/>
  <c r="AQ66" s="1"/>
  <c r="J66" s="1"/>
  <c r="L90"/>
  <c r="AQ90" s="1"/>
  <c r="J90" s="1"/>
  <c r="M90"/>
  <c r="L51"/>
  <c r="AQ51" s="1"/>
  <c r="J51" s="1"/>
  <c r="M51"/>
  <c r="M8"/>
  <c r="L8"/>
  <c r="AQ8" s="1"/>
  <c r="J8" s="1"/>
  <c r="M32"/>
  <c r="L32"/>
  <c r="L64"/>
  <c r="AQ64" s="1"/>
  <c r="J64" s="1"/>
  <c r="M64"/>
  <c r="L88"/>
  <c r="AQ88" s="1"/>
  <c r="J88" s="1"/>
  <c r="M88"/>
  <c r="M21"/>
  <c r="L21"/>
  <c r="AQ21" s="1"/>
  <c r="J21" s="1"/>
  <c r="M37"/>
  <c r="L37"/>
  <c r="L61"/>
  <c r="AQ61" s="1"/>
  <c r="J61" s="1"/>
  <c r="M61"/>
  <c r="L6"/>
  <c r="AQ6" s="1"/>
  <c r="J6" s="1"/>
  <c r="M6"/>
  <c r="M30"/>
  <c r="L30"/>
  <c r="L86"/>
  <c r="AQ86" s="1"/>
  <c r="J86" s="1"/>
  <c r="M86"/>
  <c r="M23"/>
  <c r="L23"/>
  <c r="AQ23" s="1"/>
  <c r="J23" s="1"/>
  <c r="L93"/>
  <c r="AQ93" s="1"/>
  <c r="J93" s="1"/>
  <c r="M93"/>
  <c r="M20"/>
  <c r="L20"/>
  <c r="AQ20" s="1"/>
  <c r="J20" s="1"/>
  <c r="M68"/>
  <c r="L68"/>
  <c r="AQ68" s="1"/>
  <c r="J68" s="1"/>
  <c r="M5"/>
  <c r="L5"/>
  <c r="AQ5" s="1"/>
  <c r="M25"/>
  <c r="L25"/>
  <c r="AQ25" s="1"/>
  <c r="J25" s="1"/>
  <c r="M41"/>
  <c r="L41"/>
  <c r="L81"/>
  <c r="AQ81" s="1"/>
  <c r="J81" s="1"/>
  <c r="M81"/>
  <c r="M18"/>
  <c r="L18"/>
  <c r="AQ18" s="1"/>
  <c r="J18" s="1"/>
  <c r="AB34"/>
  <c r="M34"/>
  <c r="L34"/>
  <c r="L82"/>
  <c r="AQ82" s="1"/>
  <c r="J82" s="1"/>
  <c r="M82"/>
  <c r="M19"/>
  <c r="L19"/>
  <c r="M43"/>
  <c r="L43"/>
  <c r="AQ43" s="1"/>
  <c r="J43" s="1"/>
  <c r="L83"/>
  <c r="AQ83" s="1"/>
  <c r="J83" s="1"/>
  <c r="M83"/>
  <c r="M24"/>
  <c r="L24"/>
  <c r="M72"/>
  <c r="L72"/>
  <c r="AQ72" s="1"/>
  <c r="J72" s="1"/>
  <c r="M9"/>
  <c r="L9"/>
  <c r="AQ9" s="1"/>
  <c r="J9" s="1"/>
  <c r="M29"/>
  <c r="L29"/>
  <c r="AQ29" s="1"/>
  <c r="J29" s="1"/>
  <c r="L89"/>
  <c r="AQ89" s="1"/>
  <c r="J89" s="1"/>
  <c r="M89"/>
  <c r="M22"/>
  <c r="L22"/>
  <c r="AQ22" s="1"/>
  <c r="J22" s="1"/>
  <c r="L42"/>
  <c r="AQ42" s="1"/>
  <c r="J42" s="1"/>
  <c r="M42"/>
  <c r="M114"/>
  <c r="L114"/>
  <c r="AQ114" s="1"/>
  <c r="J114" s="1"/>
  <c r="M31"/>
  <c r="L31"/>
  <c r="AQ31" s="1"/>
  <c r="J31" s="1"/>
  <c r="L59"/>
  <c r="AQ59" s="1"/>
  <c r="J59" s="1"/>
  <c r="M59"/>
  <c r="AB30"/>
  <c r="AB37"/>
  <c r="M58"/>
  <c r="L58"/>
  <c r="AQ58" s="1"/>
  <c r="J58" s="1"/>
  <c r="M54"/>
  <c r="L54"/>
  <c r="AQ54" s="1"/>
  <c r="J54" s="1"/>
  <c r="L53"/>
  <c r="AQ53" s="1"/>
  <c r="J53" s="1"/>
  <c r="M53"/>
  <c r="M47"/>
  <c r="L47"/>
  <c r="AQ47" s="1"/>
  <c r="J47" s="1"/>
  <c r="M48"/>
  <c r="L48"/>
  <c r="M49"/>
  <c r="L49"/>
  <c r="AQ49" s="1"/>
  <c r="J49" s="1"/>
  <c r="M50"/>
  <c r="L50"/>
  <c r="AQ50" s="1"/>
  <c r="J50" s="1"/>
  <c r="M44"/>
  <c r="L44"/>
  <c r="AQ44" s="1"/>
  <c r="J44" s="1"/>
  <c r="L28"/>
  <c r="M28"/>
  <c r="M27"/>
  <c r="L27"/>
  <c r="AQ27" s="1"/>
  <c r="J27" s="1"/>
  <c r="AB29"/>
  <c r="AB9"/>
  <c r="AB41"/>
  <c r="AB24"/>
  <c r="AB20"/>
  <c r="AB5"/>
  <c r="AB46"/>
  <c r="AB31"/>
  <c r="AB25"/>
  <c r="AB13"/>
  <c r="AB6"/>
  <c r="AB23"/>
  <c r="AB26"/>
  <c r="AB27"/>
  <c r="AB28"/>
  <c r="AB21"/>
  <c r="AB32"/>
  <c r="AB33"/>
  <c r="AB8"/>
  <c r="AQ24"/>
  <c r="J24" s="1"/>
  <c r="AQ32"/>
  <c r="J32" s="1"/>
  <c r="AQ48"/>
  <c r="J48" s="1"/>
  <c r="AQ33"/>
  <c r="J33" s="1"/>
  <c r="AQ41"/>
  <c r="J41" s="1"/>
  <c r="AS28"/>
  <c r="AQ28"/>
  <c r="J28" s="1"/>
  <c r="AS44"/>
  <c r="AS60"/>
  <c r="AS68"/>
  <c r="AS84"/>
  <c r="AS61"/>
  <c r="AQ37"/>
  <c r="J37" s="1"/>
  <c r="AQ30"/>
  <c r="J30" s="1"/>
  <c r="AQ19"/>
  <c r="J19" s="1"/>
  <c r="I7" i="4"/>
  <c r="I6"/>
  <c r="AS14" i="1"/>
  <c r="AS5"/>
  <c r="AS25"/>
  <c r="AS24"/>
  <c r="AS23"/>
  <c r="AS22"/>
  <c r="AS21"/>
  <c r="AS6"/>
  <c r="L6" i="4" l="1"/>
  <c r="J5" i="1"/>
  <c r="AN74"/>
  <c r="AL74"/>
  <c r="AJ74"/>
  <c r="AH74"/>
  <c r="AF74"/>
  <c r="AD74"/>
  <c r="AO74"/>
  <c r="AM74"/>
  <c r="AK74"/>
  <c r="AI74"/>
  <c r="AG74"/>
  <c r="AE74"/>
  <c r="AN73"/>
  <c r="AL73"/>
  <c r="AJ73"/>
  <c r="AH73"/>
  <c r="AF73"/>
  <c r="AD73"/>
  <c r="AO73"/>
  <c r="AM73"/>
  <c r="AK73"/>
  <c r="AI73"/>
  <c r="AG73"/>
  <c r="AE73"/>
  <c r="J6" i="4"/>
  <c r="I9"/>
  <c r="J7"/>
  <c r="AB82" i="1"/>
  <c r="AB93"/>
  <c r="A105"/>
  <c r="A114" s="1"/>
  <c r="A115" s="1"/>
  <c r="A97"/>
  <c r="A98" s="1"/>
  <c r="A80"/>
  <c r="A64"/>
  <c r="A65" s="1"/>
  <c r="A66" s="1"/>
  <c r="A67" s="1"/>
  <c r="A68" s="1"/>
  <c r="A69" s="1"/>
  <c r="A70" s="1"/>
  <c r="A71" s="1"/>
  <c r="A58"/>
  <c r="A59" s="1"/>
  <c r="A60" s="1"/>
  <c r="A61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"/>
  <c r="A13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99" l="1"/>
  <c r="A107"/>
  <c r="AA73"/>
  <c r="AA74"/>
  <c r="J9" i="4"/>
  <c r="J11" s="1"/>
  <c r="A14" i="1"/>
  <c r="A15" s="1"/>
  <c r="A6"/>
  <c r="A32"/>
  <c r="A35"/>
  <c r="A81"/>
  <c r="A83" s="1"/>
  <c r="A84" s="1"/>
  <c r="A85" s="1"/>
  <c r="A86" s="1"/>
  <c r="A87" s="1"/>
  <c r="A88" s="1"/>
  <c r="A89" s="1"/>
  <c r="A90" s="1"/>
  <c r="A91" s="1"/>
  <c r="A93" s="1"/>
  <c r="A82"/>
  <c r="A92"/>
  <c r="A94" s="1"/>
  <c r="A72"/>
  <c r="A74" s="1"/>
  <c r="A75" s="1"/>
  <c r="A76" s="1"/>
  <c r="A77" s="1"/>
  <c r="A73"/>
  <c r="A33"/>
  <c r="A38" s="1"/>
  <c r="A34"/>
  <c r="AB115"/>
  <c r="AB104"/>
  <c r="AB103"/>
  <c r="AB102"/>
  <c r="AB101"/>
  <c r="AB100"/>
  <c r="AB99"/>
  <c r="AB98"/>
  <c r="AB97"/>
  <c r="AB96"/>
  <c r="AB95"/>
  <c r="AB94"/>
  <c r="AB92"/>
  <c r="AB91"/>
  <c r="AB87"/>
  <c r="AB85"/>
  <c r="AB80"/>
  <c r="AB79"/>
  <c r="AB78"/>
  <c r="AB77"/>
  <c r="AB76"/>
  <c r="AB75"/>
  <c r="AB71"/>
  <c r="AB70"/>
  <c r="AB69"/>
  <c r="AB67"/>
  <c r="AB65"/>
  <c r="AB63"/>
  <c r="AB62"/>
  <c r="AB57"/>
  <c r="AB56"/>
  <c r="AB55"/>
  <c r="A100" l="1"/>
  <c r="A108"/>
  <c r="M74"/>
  <c r="L74"/>
  <c r="L73"/>
  <c r="M73"/>
  <c r="M6" i="4"/>
  <c r="AQ74" i="1"/>
  <c r="J74" s="1"/>
  <c r="AB73"/>
  <c r="AB48"/>
  <c r="AB50"/>
  <c r="AB54"/>
  <c r="AB59"/>
  <c r="AB61"/>
  <c r="AB66"/>
  <c r="AB81"/>
  <c r="AB84"/>
  <c r="AB86"/>
  <c r="AB88"/>
  <c r="AB90"/>
  <c r="AB105"/>
  <c r="AB47"/>
  <c r="AB49"/>
  <c r="AB51"/>
  <c r="AB53"/>
  <c r="AB60"/>
  <c r="AB74"/>
  <c r="AB83"/>
  <c r="AB89"/>
  <c r="AB114"/>
  <c r="A7"/>
  <c r="AB52"/>
  <c r="A37"/>
  <c r="A36"/>
  <c r="A101" l="1"/>
  <c r="A109"/>
  <c r="AQ73"/>
  <c r="J73" s="1"/>
  <c r="L7" i="4"/>
  <c r="L9" s="1"/>
  <c r="A8" i="1"/>
  <c r="A102" l="1"/>
  <c r="A111" s="1"/>
  <c r="A110"/>
  <c r="AB44"/>
  <c r="A9"/>
  <c r="AB58"/>
  <c r="AB68"/>
  <c r="AB72" l="1"/>
  <c r="AB64"/>
  <c r="A10"/>
  <c r="I78" l="1"/>
  <c r="M7" i="4"/>
  <c r="M9" s="1"/>
  <c r="M11" s="1"/>
  <c r="K39" i="1"/>
  <c r="K116"/>
  <c r="M116"/>
  <c r="M56"/>
  <c r="M11"/>
  <c r="M62"/>
  <c r="M78"/>
  <c r="M103"/>
  <c r="L116"/>
  <c r="L103"/>
  <c r="K62"/>
  <c r="L95"/>
  <c r="L62"/>
  <c r="K95"/>
  <c r="M39"/>
  <c r="K16"/>
  <c r="K78"/>
  <c r="M95"/>
  <c r="K56"/>
  <c r="K11"/>
  <c r="L78"/>
  <c r="L39"/>
  <c r="L16"/>
  <c r="L56"/>
  <c r="K103"/>
  <c r="M16"/>
  <c r="I103"/>
  <c r="I95"/>
  <c r="I11"/>
  <c r="I116"/>
  <c r="I39"/>
  <c r="I56"/>
  <c r="I62"/>
  <c r="I16"/>
  <c r="E19" i="4" l="1"/>
  <c r="I20"/>
  <c r="D40"/>
  <c r="W41"/>
  <c r="Y42"/>
  <c r="D43"/>
  <c r="I24"/>
  <c r="D51"/>
  <c r="T36"/>
  <c r="I25"/>
  <c r="O42"/>
  <c r="Q41"/>
  <c r="R35"/>
  <c r="D56"/>
  <c r="S36"/>
  <c r="D42"/>
  <c r="D35"/>
  <c r="W35"/>
  <c r="R36"/>
  <c r="X36"/>
  <c r="D53"/>
  <c r="S28"/>
  <c r="M35"/>
  <c r="U35"/>
  <c r="U41"/>
  <c r="D39"/>
  <c r="N41"/>
  <c r="V36"/>
  <c r="D36"/>
  <c r="D64"/>
  <c r="O41"/>
  <c r="S27"/>
  <c r="U42"/>
  <c r="D47"/>
  <c r="S20"/>
  <c r="O36"/>
  <c r="W42"/>
  <c r="V42"/>
  <c r="N36"/>
  <c r="S41"/>
  <c r="D65"/>
  <c r="R42"/>
  <c r="D52"/>
  <c r="X42"/>
  <c r="I26"/>
  <c r="Q36"/>
  <c r="T35"/>
  <c r="M41"/>
  <c r="I27"/>
  <c r="S21"/>
  <c r="M42"/>
  <c r="V35"/>
  <c r="Y41"/>
  <c r="Y35"/>
  <c r="D46"/>
  <c r="N42"/>
  <c r="X41"/>
  <c r="D49"/>
  <c r="I21"/>
  <c r="D62"/>
  <c r="S25"/>
  <c r="D60"/>
  <c r="Q42"/>
  <c r="V41"/>
  <c r="S22"/>
  <c r="M36"/>
  <c r="D59"/>
  <c r="R41"/>
  <c r="W36"/>
  <c r="S23"/>
  <c r="D63"/>
  <c r="N35"/>
  <c r="D61"/>
  <c r="D55"/>
  <c r="U36"/>
  <c r="D38"/>
  <c r="T42"/>
  <c r="Q35"/>
  <c r="T41"/>
  <c r="D41"/>
  <c r="Y36"/>
  <c r="D48"/>
  <c r="I22"/>
  <c r="D37"/>
  <c r="I28"/>
  <c r="D45"/>
  <c r="S24"/>
  <c r="X35"/>
  <c r="I23"/>
  <c r="D44"/>
  <c r="D54"/>
  <c r="D58"/>
  <c r="S42"/>
  <c r="D57"/>
  <c r="D50"/>
  <c r="O35"/>
  <c r="S35"/>
  <c r="S26"/>
  <c r="G62" l="1"/>
  <c r="G59"/>
  <c r="G63"/>
  <c r="G64"/>
  <c r="G60"/>
  <c r="G65"/>
  <c r="G61"/>
  <c r="Y44"/>
  <c r="X44"/>
  <c r="U44"/>
  <c r="Q44"/>
  <c r="V44"/>
  <c r="R44"/>
  <c r="S44"/>
  <c r="N44"/>
  <c r="T44"/>
  <c r="O44"/>
  <c r="W44"/>
  <c r="M44"/>
  <c r="G58"/>
  <c r="G56"/>
  <c r="G54"/>
  <c r="G52"/>
  <c r="G57"/>
  <c r="G55"/>
  <c r="G53"/>
  <c r="M38"/>
  <c r="J28"/>
  <c r="T27"/>
  <c r="T26"/>
  <c r="T25"/>
  <c r="T24"/>
  <c r="T23"/>
  <c r="J21"/>
  <c r="J23"/>
  <c r="J24"/>
  <c r="J25"/>
  <c r="J26"/>
  <c r="J27"/>
  <c r="L11" i="1" l="1"/>
  <c r="T20" i="4" l="1"/>
  <c r="T21" l="1"/>
  <c r="T22"/>
  <c r="T28"/>
  <c r="S29"/>
  <c r="E51"/>
  <c r="E50"/>
  <c r="E43"/>
  <c r="E40"/>
  <c r="E36"/>
  <c r="E44"/>
  <c r="E35"/>
  <c r="E47"/>
  <c r="E41"/>
  <c r="E37"/>
  <c r="E39"/>
  <c r="E45"/>
  <c r="E48"/>
  <c r="E49"/>
  <c r="E38"/>
  <c r="E46"/>
  <c r="E42"/>
  <c r="J22" l="1"/>
  <c r="G36"/>
  <c r="F36"/>
  <c r="F38"/>
  <c r="F40"/>
  <c r="F42"/>
  <c r="F44"/>
  <c r="F46"/>
  <c r="F48"/>
  <c r="F50"/>
  <c r="G37"/>
  <c r="G39"/>
  <c r="G41"/>
  <c r="G43"/>
  <c r="G45"/>
  <c r="G47"/>
  <c r="G49"/>
  <c r="G51"/>
  <c r="J20"/>
  <c r="I29"/>
  <c r="Y38"/>
  <c r="X38"/>
  <c r="W38"/>
  <c r="V38"/>
  <c r="U38"/>
  <c r="T38"/>
  <c r="S38"/>
  <c r="R38"/>
  <c r="Q38"/>
  <c r="O38"/>
  <c r="N38"/>
  <c r="G35"/>
  <c r="F35"/>
  <c r="F37"/>
  <c r="F39"/>
  <c r="F41"/>
  <c r="F43"/>
  <c r="F45"/>
  <c r="F47"/>
  <c r="F49"/>
  <c r="F51"/>
  <c r="G38"/>
  <c r="G40"/>
  <c r="G42"/>
  <c r="G44"/>
  <c r="G46"/>
  <c r="G48"/>
  <c r="G50"/>
</calcChain>
</file>

<file path=xl/comments1.xml><?xml version="1.0" encoding="utf-8"?>
<comments xmlns="http://schemas.openxmlformats.org/spreadsheetml/2006/main">
  <authors>
    <author>Sloman, Clive</author>
  </authors>
  <commentList>
    <comment ref="E3" author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Specify (I)ncome or (E)xpense or (S)avings to assign your Budget correctly.</t>
        </r>
      </text>
    </comment>
    <comment ref="H3" author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Leave blank for Local Currency or specify any currency where an exchange rate has been entered on the on Master Data Sheet.</t>
        </r>
      </text>
    </comment>
  </commentList>
</comments>
</file>

<file path=xl/sharedStrings.xml><?xml version="1.0" encoding="utf-8"?>
<sst xmlns="http://schemas.openxmlformats.org/spreadsheetml/2006/main" count="578" uniqueCount="188">
  <si>
    <t>Alt Currency</t>
  </si>
  <si>
    <t>Exchange Rate</t>
  </si>
  <si>
    <t>Unit Qty</t>
  </si>
  <si>
    <t>Comments</t>
  </si>
  <si>
    <t>E</t>
  </si>
  <si>
    <t>Entertainment</t>
  </si>
  <si>
    <t>Income</t>
  </si>
  <si>
    <t>Home Expenses</t>
  </si>
  <si>
    <t>Transportation</t>
  </si>
  <si>
    <t>Daily Living</t>
  </si>
  <si>
    <t>Miscellaneous</t>
  </si>
  <si>
    <t>I</t>
  </si>
  <si>
    <t>Salary</t>
  </si>
  <si>
    <t>Bonus</t>
  </si>
  <si>
    <t>Interest Income</t>
  </si>
  <si>
    <t>Dividends</t>
  </si>
  <si>
    <t>Monthly</t>
  </si>
  <si>
    <t>Rental Property</t>
  </si>
  <si>
    <t>Health &amp; Insurance</t>
  </si>
  <si>
    <t>Doctor / Dentist</t>
  </si>
  <si>
    <t>Car Loan</t>
  </si>
  <si>
    <t>Car Tax</t>
  </si>
  <si>
    <t>Electricity</t>
  </si>
  <si>
    <t>Gas</t>
  </si>
  <si>
    <t>Water</t>
  </si>
  <si>
    <t>Internet</t>
  </si>
  <si>
    <t>Quarterly</t>
  </si>
  <si>
    <t>Mobile</t>
  </si>
  <si>
    <t>Food Shopping</t>
  </si>
  <si>
    <t>Clothing</t>
  </si>
  <si>
    <t>Dining / Eating Out</t>
  </si>
  <si>
    <t>Doggie Walker</t>
  </si>
  <si>
    <t>Barber / Hairdresser</t>
  </si>
  <si>
    <t>Personal Supplies</t>
  </si>
  <si>
    <t>Music</t>
  </si>
  <si>
    <t>Games</t>
  </si>
  <si>
    <t>Books</t>
  </si>
  <si>
    <t>Holiday / Travel</t>
  </si>
  <si>
    <t>Gizmo's / Gadgets / Electronics</t>
  </si>
  <si>
    <t>Retirement (401k, IRA)</t>
  </si>
  <si>
    <t>Education / Lessons</t>
  </si>
  <si>
    <t>Fuel</t>
  </si>
  <si>
    <t>Bus / Taxi / Train Fare</t>
  </si>
  <si>
    <t>Registration &amp; Licenses</t>
  </si>
  <si>
    <t>Repairs / Maintenance</t>
  </si>
  <si>
    <t>Sporting Events</t>
  </si>
  <si>
    <t>Health Club</t>
  </si>
  <si>
    <t>Personal Supplies / Dry Cleaning</t>
  </si>
  <si>
    <t>Emergency Savings</t>
  </si>
  <si>
    <t>Weekly</t>
  </si>
  <si>
    <t>Frequency</t>
  </si>
  <si>
    <t>Annually</t>
  </si>
  <si>
    <t>Satellite - Sky</t>
  </si>
  <si>
    <t>DVD's / Blue Ray</t>
  </si>
  <si>
    <t>Movies / Theatre / Concerts</t>
  </si>
  <si>
    <t>Sub total Rental Property</t>
  </si>
  <si>
    <t>Sub total Income</t>
  </si>
  <si>
    <t>Sub total Home Expenses</t>
  </si>
  <si>
    <t>Sub total Health &amp; Insurance</t>
  </si>
  <si>
    <t>Sub total Daily Living</t>
  </si>
  <si>
    <t>Sub total Entertainment</t>
  </si>
  <si>
    <t>Sub total Miscellaneous</t>
  </si>
  <si>
    <t>Savings &amp; Investments</t>
  </si>
  <si>
    <t>Sub total Savings &amp; Investments</t>
  </si>
  <si>
    <t>Credit</t>
  </si>
  <si>
    <t>Property</t>
  </si>
  <si>
    <t>Insurance</t>
  </si>
  <si>
    <t>Vehicle</t>
  </si>
  <si>
    <t>Car Insurance</t>
  </si>
  <si>
    <t>Health</t>
  </si>
  <si>
    <t>Pet</t>
  </si>
  <si>
    <t>Bank</t>
  </si>
  <si>
    <t>Shares</t>
  </si>
  <si>
    <t>Retirement</t>
  </si>
  <si>
    <t>Media</t>
  </si>
  <si>
    <t>Food</t>
  </si>
  <si>
    <t>Personal</t>
  </si>
  <si>
    <t>Communications</t>
  </si>
  <si>
    <t>Current Year</t>
  </si>
  <si>
    <t>TOTAL</t>
  </si>
  <si>
    <t>Local Currency</t>
  </si>
  <si>
    <t>Currencies</t>
  </si>
  <si>
    <t>Life Insurance</t>
  </si>
  <si>
    <t>Dog Insurance</t>
  </si>
  <si>
    <t>Eyebrows</t>
  </si>
  <si>
    <t>Subscriptions</t>
  </si>
  <si>
    <t>Christmas Fund</t>
  </si>
  <si>
    <t>Tags</t>
  </si>
  <si>
    <t>Tag</t>
  </si>
  <si>
    <t>Tax Refund</t>
  </si>
  <si>
    <t>Bi-weekly</t>
  </si>
  <si>
    <t>Bi-monthly</t>
  </si>
  <si>
    <t>Half-year</t>
  </si>
  <si>
    <t>One-off</t>
  </si>
  <si>
    <t>Alternate Currency</t>
  </si>
  <si>
    <t>Master Data &amp; References</t>
  </si>
  <si>
    <t>Budget Indicator</t>
  </si>
  <si>
    <t>Expense</t>
  </si>
  <si>
    <t>Person</t>
  </si>
  <si>
    <t>Utilities</t>
  </si>
  <si>
    <t>*All</t>
  </si>
  <si>
    <t>Currency</t>
  </si>
  <si>
    <t>GBP</t>
  </si>
  <si>
    <t>USD</t>
  </si>
  <si>
    <t>Net</t>
  </si>
  <si>
    <t>Category</t>
  </si>
  <si>
    <t>Item</t>
  </si>
  <si>
    <t>Graph</t>
  </si>
  <si>
    <t>INR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</si>
  <si>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</si>
  <si>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</si>
  <si>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</si>
  <si>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</si>
  <si>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</si>
  <si>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</si>
  <si>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</si>
  <si>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</si>
  <si>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</si>
  <si>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</si>
  <si>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</si>
  <si>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</si>
  <si>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Define your currencies</t>
  </si>
  <si>
    <t xml:space="preserve">Defaults are in place but needless to say they can </t>
  </si>
  <si>
    <t>vary considerable over time.</t>
  </si>
  <si>
    <t>Person 1</t>
  </si>
  <si>
    <t>Person 2</t>
  </si>
  <si>
    <t>Person 3</t>
  </si>
  <si>
    <t>From 'Start Here' Sheet</t>
  </si>
  <si>
    <t>Last updated:</t>
  </si>
  <si>
    <t>Actual Amount</t>
  </si>
  <si>
    <t>That's it, you're done, you just need to remember…</t>
  </si>
  <si>
    <t>S</t>
  </si>
  <si>
    <t>Savings</t>
  </si>
  <si>
    <t>ii.  The Budget &amp; Actual amounts should be entered as if they have the same Frequency, Currency &amp; Unit Qty</t>
  </si>
  <si>
    <t>Monthly Budget</t>
  </si>
  <si>
    <t>Monthly Actual</t>
  </si>
  <si>
    <t>Annual</t>
  </si>
  <si>
    <t>Annual Actual</t>
  </si>
  <si>
    <t>Annual Budget</t>
  </si>
  <si>
    <t>The planner comes with a number of predefined categories but Tags</t>
  </si>
  <si>
    <t>BUDGET</t>
  </si>
  <si>
    <t>ACTUALS</t>
  </si>
  <si>
    <t>Budget Income</t>
  </si>
  <si>
    <t>Budget Expense</t>
  </si>
  <si>
    <t>Budget Net</t>
  </si>
  <si>
    <t>Home</t>
  </si>
  <si>
    <t>Einstein</t>
  </si>
  <si>
    <t>Zoe</t>
  </si>
  <si>
    <t>Rent Income</t>
  </si>
  <si>
    <t>Tax Relief</t>
  </si>
  <si>
    <t>Mortgage</t>
  </si>
  <si>
    <t>Contents Insurance</t>
  </si>
  <si>
    <t>Budget Amount</t>
  </si>
  <si>
    <t>Balance (Income - Expense)</t>
  </si>
  <si>
    <t>Net (Balance + Savings)</t>
  </si>
  <si>
    <r>
      <t xml:space="preserve">Budget % </t>
    </r>
    <r>
      <rPr>
        <b/>
        <sz val="11"/>
        <color theme="0"/>
        <rFont val="Calibri"/>
        <family val="2"/>
        <scheme val="minor"/>
      </rPr>
      <t>Difference</t>
    </r>
  </si>
  <si>
    <t>Whose expense do you want to track?</t>
  </si>
  <si>
    <t>More names can be entered on the Master Data sheet if required…</t>
  </si>
  <si>
    <t xml:space="preserve">The Budget Planner allows you to enter the budget of more than one person </t>
  </si>
  <si>
    <t>(Optional) Add to or change the TAGS provided</t>
  </si>
  <si>
    <t>slice and dice your numbers in another way.</t>
  </si>
  <si>
    <t xml:space="preserve">allow you to analyse the Budget with your own categories or to simply </t>
  </si>
  <si>
    <t xml:space="preserve">any other currency you may want to view on the dashboard. Useful if your income or expenses </t>
  </si>
  <si>
    <t>you need to define a Local Currency and conversion rates between your local currency and</t>
  </si>
  <si>
    <t>Enter exchange rates on the Master Data sheet</t>
  </si>
  <si>
    <t>You can enter your Budget in any currency, however, for the spreadsheet to function correctly</t>
  </si>
  <si>
    <t>Tracking your Budget verses Actual spend</t>
  </si>
  <si>
    <t>You can enter 3 types of budget, namely Income, Expense and Savings into the</t>
  </si>
  <si>
    <t>Budget Type</t>
  </si>
  <si>
    <t xml:space="preserve">REMEMBER: Your monthly numbers are calculated automatically based on the 'Actual Amount' you enter, however you can adjust each month individually </t>
  </si>
  <si>
    <t>iii.  To insert a row, copy another row in the relevant section and insert the copied row.</t>
  </si>
  <si>
    <t>or if you prefer enter your family name. You can add your first 3 here...</t>
  </si>
  <si>
    <t>planner, the frequency of application and any currency.   The monthly value is</t>
  </si>
  <si>
    <t>Flowers</t>
  </si>
  <si>
    <t>Chocolates for Zoe</t>
  </si>
  <si>
    <t>ACTUALS TRACKING</t>
  </si>
  <si>
    <t>Loan</t>
  </si>
  <si>
    <t>Credit Card 1 Repayment</t>
  </si>
  <si>
    <t>Credit Card 2 Repayment</t>
  </si>
  <si>
    <t>27.5.2010</t>
  </si>
  <si>
    <t>1.6.2010</t>
  </si>
  <si>
    <t>&gt;&gt;&gt; CLICK HERE for the PLANNER</t>
  </si>
  <si>
    <t>are in multiple currencies.</t>
  </si>
  <si>
    <t>I.  Only enter your information into the cells that look like this</t>
  </si>
  <si>
    <t>automatically calculated though each month can be adjusted independently</t>
  </si>
  <si>
    <t>Sub total transportation</t>
  </si>
  <si>
    <t>Bank Account - Higher interest account</t>
  </si>
  <si>
    <t>Data Validation Lists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</si>
</sst>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_ ;\-#,##0\ "/>
    <numFmt numFmtId="167" formatCode="#,##0.00_ ;\-#,##0.00\ "/>
    <numFmt numFmtId="168" formatCode="mm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3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indexed="55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4" tint="0.399975585192419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1"/>
      <color theme="10"/>
      <name val="Calibri"/>
      <family val="2"/>
    </font>
    <font>
      <b/>
      <u/>
      <sz val="18"/>
      <color theme="0"/>
      <name val="Calibri"/>
      <family val="2"/>
    </font>
    <font>
      <b/>
      <sz val="2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90">
        <stop position="0">
          <color theme="4" tint="0.40000610370189521"/>
        </stop>
        <stop position="1">
          <color theme="1" tint="0.34900967436750391"/>
        </stop>
      </gradient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gradientFill degree="270">
        <stop position="0">
          <color theme="4" tint="0.40000610370189521"/>
        </stop>
        <stop position="1">
          <color theme="1" tint="0.34900967436750391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auto="1"/>
      </patternFill>
    </fill>
  </fills>
  <borders count="3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dotted">
        <color indexed="64"/>
      </left>
      <right style="dotted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6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19" fillId="11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167" fontId="8" fillId="2" borderId="8" xfId="0" applyNumberFormat="1" applyFont="1" applyFill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166" fontId="8" fillId="3" borderId="7" xfId="1" applyNumberFormat="1" applyFont="1" applyFill="1" applyBorder="1" applyAlignment="1">
      <alignment vertical="center"/>
    </xf>
    <xf numFmtId="167" fontId="8" fillId="2" borderId="8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6" fontId="35" fillId="0" borderId="20" xfId="1" applyNumberFormat="1" applyFont="1" applyBorder="1" applyAlignment="1">
      <alignment vertical="center"/>
    </xf>
    <xf numFmtId="164" fontId="36" fillId="0" borderId="22" xfId="1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4" fontId="2" fillId="0" borderId="0" xfId="1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167" fontId="8" fillId="2" borderId="8" xfId="1" applyNumberFormat="1" applyFont="1" applyFill="1" applyBorder="1" applyAlignment="1">
      <alignment vertical="center"/>
    </xf>
    <xf numFmtId="167" fontId="8" fillId="2" borderId="11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6" fontId="8" fillId="0" borderId="6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166" fontId="11" fillId="0" borderId="6" xfId="0" applyNumberFormat="1" applyFont="1" applyFill="1" applyBorder="1" applyAlignment="1">
      <alignment vertical="center"/>
    </xf>
    <xf numFmtId="167" fontId="8" fillId="2" borderId="8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164" fontId="15" fillId="0" borderId="0" xfId="1" applyNumberFormat="1" applyFont="1" applyBorder="1" applyAlignment="1">
      <alignment vertical="center"/>
    </xf>
    <xf numFmtId="164" fontId="15" fillId="0" borderId="0" xfId="1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164" fontId="1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167" fontId="16" fillId="2" borderId="8" xfId="1" applyNumberFormat="1" applyFont="1" applyFill="1" applyBorder="1" applyAlignment="1">
      <alignment vertical="center"/>
    </xf>
    <xf numFmtId="167" fontId="16" fillId="2" borderId="11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0" fontId="2" fillId="0" borderId="0" xfId="2" applyNumberFormat="1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8" fillId="0" borderId="8" xfId="2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64" fontId="36" fillId="0" borderId="23" xfId="1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23" fillId="10" borderId="0" xfId="0" applyFont="1" applyFill="1" applyAlignment="1">
      <alignment horizontal="right" vertical="center"/>
    </xf>
    <xf numFmtId="0" fontId="30" fillId="8" borderId="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right" vertical="center"/>
    </xf>
    <xf numFmtId="3" fontId="29" fillId="8" borderId="18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horizontal="right" vertical="center"/>
    </xf>
    <xf numFmtId="3" fontId="30" fillId="12" borderId="18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2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9" fillId="7" borderId="0" xfId="0" applyFont="1" applyFill="1" applyAlignment="1">
      <alignment vertical="center"/>
    </xf>
    <xf numFmtId="0" fontId="23" fillId="7" borderId="0" xfId="0" applyFont="1" applyFill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32" fillId="7" borderId="0" xfId="0" applyFont="1" applyFill="1" applyAlignment="1">
      <alignment horizontal="left" vertical="center"/>
    </xf>
    <xf numFmtId="0" fontId="5" fillId="7" borderId="0" xfId="0" applyFont="1" applyFill="1" applyBorder="1" applyAlignment="1">
      <alignment horizontal="right" vertical="center"/>
    </xf>
    <xf numFmtId="0" fontId="5" fillId="7" borderId="0" xfId="0" applyFont="1" applyFill="1" applyAlignment="1">
      <alignment horizontal="right" vertical="center"/>
    </xf>
    <xf numFmtId="167" fontId="19" fillId="7" borderId="9" xfId="0" applyNumberFormat="1" applyFont="1" applyFill="1" applyBorder="1" applyAlignment="1">
      <alignment vertical="center"/>
    </xf>
    <xf numFmtId="3" fontId="32" fillId="7" borderId="0" xfId="0" applyNumberFormat="1" applyFont="1" applyFill="1" applyAlignment="1">
      <alignment horizontal="center" vertical="center"/>
    </xf>
    <xf numFmtId="0" fontId="0" fillId="7" borderId="0" xfId="0" applyFill="1" applyBorder="1" applyAlignment="1">
      <alignment vertical="center"/>
    </xf>
    <xf numFmtId="167" fontId="23" fillId="7" borderId="1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right" vertical="center"/>
    </xf>
    <xf numFmtId="3" fontId="31" fillId="7" borderId="0" xfId="0" applyNumberFormat="1" applyFont="1" applyFill="1" applyAlignment="1">
      <alignment horizontal="center" vertical="center"/>
    </xf>
    <xf numFmtId="167" fontId="19" fillId="7" borderId="9" xfId="0" applyNumberFormat="1" applyFont="1" applyFill="1" applyBorder="1" applyAlignment="1">
      <alignment horizontal="center" vertical="center"/>
    </xf>
    <xf numFmtId="0" fontId="37" fillId="4" borderId="0" xfId="0" applyFont="1" applyFill="1" applyAlignment="1">
      <alignment horizontal="right" vertical="center"/>
    </xf>
    <xf numFmtId="0" fontId="25" fillId="7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66" fontId="8" fillId="0" borderId="11" xfId="0" applyNumberFormat="1" applyFont="1" applyFill="1" applyBorder="1" applyAlignment="1">
      <alignment vertical="center"/>
    </xf>
    <xf numFmtId="166" fontId="8" fillId="0" borderId="27" xfId="0" applyNumberFormat="1" applyFont="1" applyFill="1" applyBorder="1" applyAlignment="1">
      <alignment vertical="center"/>
    </xf>
    <xf numFmtId="0" fontId="38" fillId="13" borderId="0" xfId="0" applyFont="1" applyFill="1" applyAlignment="1">
      <alignment vertical="center"/>
    </xf>
    <xf numFmtId="0" fontId="33" fillId="13" borderId="0" xfId="0" applyFont="1" applyFill="1" applyAlignment="1">
      <alignment vertical="center"/>
    </xf>
    <xf numFmtId="0" fontId="33" fillId="13" borderId="0" xfId="0" applyFont="1" applyFill="1" applyAlignment="1">
      <alignment horizontal="center" vertical="center"/>
    </xf>
    <xf numFmtId="0" fontId="21" fillId="13" borderId="0" xfId="0" applyFont="1" applyFill="1" applyAlignment="1">
      <alignment horizontal="center" vertical="center"/>
    </xf>
    <xf numFmtId="0" fontId="41" fillId="13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left" vertical="center" wrapText="1"/>
    </xf>
    <xf numFmtId="164" fontId="5" fillId="13" borderId="4" xfId="1" applyNumberFormat="1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vertical="center"/>
    </xf>
    <xf numFmtId="0" fontId="39" fillId="7" borderId="0" xfId="0" applyFont="1" applyFill="1" applyAlignment="1">
      <alignment vertical="center"/>
    </xf>
    <xf numFmtId="0" fontId="40" fillId="7" borderId="0" xfId="0" applyFont="1" applyFill="1" applyBorder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25" fillId="7" borderId="0" xfId="0" applyFont="1" applyFill="1" applyBorder="1" applyAlignment="1">
      <alignment vertical="center"/>
    </xf>
    <xf numFmtId="0" fontId="5" fillId="13" borderId="14" xfId="0" applyFont="1" applyFill="1" applyBorder="1" applyAlignment="1">
      <alignment vertical="center"/>
    </xf>
    <xf numFmtId="0" fontId="25" fillId="13" borderId="14" xfId="0" applyFont="1" applyFill="1" applyBorder="1" applyAlignment="1">
      <alignment vertical="center"/>
    </xf>
    <xf numFmtId="0" fontId="24" fillId="13" borderId="14" xfId="0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left" vertical="center" indent="1"/>
    </xf>
    <xf numFmtId="0" fontId="41" fillId="7" borderId="0" xfId="0" applyFont="1" applyFill="1" applyAlignment="1">
      <alignment horizontal="right" vertical="center"/>
    </xf>
    <xf numFmtId="0" fontId="25" fillId="7" borderId="0" xfId="0" applyFont="1" applyFill="1" applyAlignment="1">
      <alignment horizontal="right" vertical="center"/>
    </xf>
    <xf numFmtId="0" fontId="0" fillId="7" borderId="0" xfId="0" applyFill="1" applyBorder="1" applyAlignment="1">
      <alignment horizontal="right" vertical="center"/>
    </xf>
    <xf numFmtId="0" fontId="28" fillId="7" borderId="0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right" vertical="center"/>
    </xf>
    <xf numFmtId="0" fontId="21" fillId="7" borderId="29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3" fontId="30" fillId="12" borderId="32" xfId="0" applyNumberFormat="1" applyFont="1" applyFill="1" applyBorder="1" applyAlignment="1">
      <alignment horizontal="centerContinuous" vertical="center"/>
    </xf>
    <xf numFmtId="3" fontId="30" fillId="12" borderId="31" xfId="0" applyNumberFormat="1" applyFont="1" applyFill="1" applyBorder="1" applyAlignment="1">
      <alignment horizontal="centerContinuous" vertical="center"/>
    </xf>
    <xf numFmtId="3" fontId="29" fillId="8" borderId="32" xfId="0" applyNumberFormat="1" applyFont="1" applyFill="1" applyBorder="1" applyAlignment="1">
      <alignment horizontal="centerContinuous" vertical="center"/>
    </xf>
    <xf numFmtId="3" fontId="29" fillId="8" borderId="31" xfId="0" applyNumberFormat="1" applyFont="1" applyFill="1" applyBorder="1" applyAlignment="1">
      <alignment horizontal="centerContinuous" vertical="center"/>
    </xf>
    <xf numFmtId="15" fontId="27" fillId="2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 indent="1"/>
    </xf>
    <xf numFmtId="0" fontId="45" fillId="7" borderId="0" xfId="0" applyFont="1" applyFill="1" applyAlignment="1">
      <alignment vertical="center"/>
    </xf>
    <xf numFmtId="0" fontId="43" fillId="7" borderId="0" xfId="0" applyFont="1" applyFill="1" applyAlignment="1">
      <alignment vertical="center"/>
    </xf>
    <xf numFmtId="0" fontId="19" fillId="7" borderId="19" xfId="0" applyFont="1" applyFill="1" applyBorder="1" applyAlignment="1">
      <alignment vertical="center"/>
    </xf>
    <xf numFmtId="167" fontId="19" fillId="7" borderId="8" xfId="0" applyNumberFormat="1" applyFont="1" applyFill="1" applyBorder="1" applyAlignment="1">
      <alignment horizontal="right" vertical="center"/>
    </xf>
    <xf numFmtId="167" fontId="19" fillId="7" borderId="7" xfId="0" applyNumberFormat="1" applyFont="1" applyFill="1" applyBorder="1" applyAlignment="1">
      <alignment horizontal="right" vertical="center"/>
    </xf>
    <xf numFmtId="0" fontId="45" fillId="7" borderId="29" xfId="0" applyFont="1" applyFill="1" applyBorder="1" applyAlignment="1">
      <alignment horizontal="right" vertical="center"/>
    </xf>
    <xf numFmtId="0" fontId="45" fillId="7" borderId="28" xfId="0" applyFont="1" applyFill="1" applyBorder="1" applyAlignment="1">
      <alignment horizontal="right" vertical="center"/>
    </xf>
    <xf numFmtId="0" fontId="44" fillId="5" borderId="0" xfId="0" applyFont="1" applyFill="1" applyAlignment="1">
      <alignment horizontal="left" vertical="top" wrapText="1"/>
    </xf>
    <xf numFmtId="167" fontId="8" fillId="2" borderId="26" xfId="0" applyNumberFormat="1" applyFont="1" applyFill="1" applyBorder="1" applyAlignment="1">
      <alignment vertical="center"/>
    </xf>
    <xf numFmtId="0" fontId="5" fillId="13" borderId="0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4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6" fillId="7" borderId="29" xfId="0" applyFont="1" applyFill="1" applyBorder="1" applyAlignment="1">
      <alignment vertical="center"/>
    </xf>
    <xf numFmtId="0" fontId="48" fillId="4" borderId="0" xfId="3" applyFont="1" applyFill="1" applyAlignment="1" applyProtection="1">
      <alignment vertical="center"/>
    </xf>
    <xf numFmtId="0" fontId="23" fillId="4" borderId="0" xfId="0" applyFont="1" applyFill="1" applyAlignment="1">
      <alignment horizontal="center" wrapText="1"/>
    </xf>
    <xf numFmtId="0" fontId="23" fillId="4" borderId="25" xfId="0" applyFont="1" applyFill="1" applyBorder="1" applyAlignment="1">
      <alignment horizontal="center" wrapText="1"/>
    </xf>
    <xf numFmtId="0" fontId="0" fillId="0" borderId="25" xfId="0" applyBorder="1"/>
    <xf numFmtId="168" fontId="50" fillId="13" borderId="0" xfId="0" applyNumberFormat="1" applyFont="1" applyFill="1" applyBorder="1" applyAlignment="1">
      <alignment horizontal="center" vertical="center"/>
    </xf>
    <xf numFmtId="0" fontId="49" fillId="13" borderId="0" xfId="0" applyFont="1" applyFill="1" applyBorder="1" applyAlignment="1">
      <alignment vertical="center"/>
    </xf>
    <xf numFmtId="0" fontId="50" fillId="13" borderId="0" xfId="0" applyFont="1" applyFill="1" applyBorder="1" applyAlignment="1">
      <alignment horizontal="center" vertical="center"/>
    </xf>
    <xf numFmtId="0" fontId="50" fillId="13" borderId="0" xfId="0" applyFont="1" applyFill="1" applyBorder="1" applyAlignment="1">
      <alignment vertical="center"/>
    </xf>
    <xf numFmtId="0" fontId="46" fillId="13" borderId="0" xfId="0" applyFont="1" applyFill="1" applyBorder="1" applyAlignment="1">
      <alignment horizontal="center" vertical="center"/>
    </xf>
    <xf numFmtId="0" fontId="50" fillId="13" borderId="0" xfId="0" applyFont="1" applyFill="1" applyBorder="1" applyAlignment="1">
      <alignment horizontal="center" vertical="center" wrapText="1"/>
    </xf>
    <xf numFmtId="0" fontId="51" fillId="13" borderId="0" xfId="0" applyFont="1" applyFill="1" applyBorder="1" applyAlignment="1">
      <alignment horizontal="center" vertical="center" wrapText="1"/>
    </xf>
    <xf numFmtId="165" fontId="42" fillId="0" borderId="0" xfId="0" applyNumberFormat="1" applyFont="1" applyAlignment="1">
      <alignment horizontal="center" vertical="center"/>
    </xf>
    <xf numFmtId="165" fontId="42" fillId="0" borderId="0" xfId="0" applyNumberFormat="1" applyFont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5" fontId="42" fillId="0" borderId="24" xfId="0" applyNumberFormat="1" applyFont="1" applyBorder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2">
    <dxf>
      <font>
        <color theme="0" tint="-0.499984740745262"/>
      </font>
      <border>
        <left/>
        <right/>
        <top/>
        <bottom/>
      </border>
    </dxf>
    <dxf>
      <font>
        <color theme="0" tint="-0.4999847407452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>
      <c:tx>
        <c:strRef>
          <c:f>Dashboard!$E$27</c:f>
          <c:strCache>
            <c:ptCount val="1"/>
            <c:pt idx="0">
              <c:v>Annual Expense(GBP)</c:v>
            </c:pt>
          </c:strCache>
        </c:strRef>
      </c:tx>
      <c:layout/>
      <c:txPr>
        <a:bodyPr/>
        <a:lstStyle/>
        <a:p>
          <a:pPr>
            <a:defRPr sz="1600"/>
          </a:pPr>
          <a:endParaRPr lang="en-US"/>
        </a:p>
      </c:txPr>
    </c:title>
    <c:view3D>
      <c:rotX val="30"/>
      <c:rotY val="180"/>
      <c:depthPercent val="100"/>
      <c:perspective val="30"/>
    </c:view3D>
    <c:plotArea>
      <c:layout>
        <c:manualLayout>
          <c:layoutTarget val="inner"/>
          <c:xMode val="edge"/>
          <c:yMode val="edge"/>
          <c:x val="2.0384234520275692E-2"/>
          <c:y val="0.21196322988474442"/>
          <c:w val="0.9128619043321361"/>
          <c:h val="0.74072981662625115"/>
        </c:manualLayout>
      </c:layout>
      <c:pie3DChart>
        <c:varyColors val="1"/>
        <c:ser>
          <c:idx val="0"/>
          <c:order val="0"/>
          <c:tx>
            <c:strRef>
              <c:f>Dashboard!$E$27</c:f>
              <c:strCache>
                <c:ptCount val="1"/>
                <c:pt idx="0">
                  <c:v>Annual Expense(GBP)</c:v>
                </c:pt>
              </c:strCache>
            </c:strRef>
          </c:tx>
          <c:spPr>
            <a:effectLst>
              <a:outerShdw blurRad="114300" dist="101600" dir="5400000" sx="108000" sy="108000" rotWithShape="0">
                <a:srgbClr val="000000">
                  <a:alpha val="35000"/>
                </a:srgbClr>
              </a:outerShdw>
            </a:effectLst>
          </c:spPr>
          <c:explosion val="25"/>
          <c:dLbls>
            <c:showCatName val="1"/>
            <c:showPercent val="1"/>
            <c:showLeaderLines val="1"/>
            <c:leaderLines>
              <c:spPr>
                <a:ln>
                  <a:solidFill>
                    <a:schemeClr val="bg1"/>
                  </a:solidFill>
                </a:ln>
              </c:spPr>
            </c:leaderLines>
          </c:dLbls>
          <c:cat>
            <c:strRef>
              <c:f>Dashboard!$H$20:$H$28</c:f>
              <c:strCache>
                <c:ptCount val="9"/>
                <c:pt idx="0">
                  <c:v>Income</c:v>
                </c:pt>
                <c:pt idx="1">
                  <c:v>Rental Property</c:v>
                </c:pt>
                <c:pt idx="2">
                  <c:v>Home Expenses</c:v>
                </c:pt>
                <c:pt idx="3">
                  <c:v>Transportation</c:v>
                </c:pt>
                <c:pt idx="4">
                  <c:v>Health &amp; Insurance</c:v>
                </c:pt>
                <c:pt idx="5">
                  <c:v>Daily Living</c:v>
                </c:pt>
                <c:pt idx="6">
                  <c:v>Entertainment</c:v>
                </c:pt>
                <c:pt idx="7">
                  <c:v>Savings &amp; Investments</c:v>
                </c:pt>
                <c:pt idx="8">
                  <c:v>Miscellaneous</c:v>
                </c:pt>
              </c:strCache>
            </c:strRef>
          </c:cat>
          <c:val>
            <c:numRef>
              <c:f>Dashboard!$J$20:$J$28</c:f>
              <c:numCache>
                <c:formatCode>#,##0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6000</c:v>
                </c:pt>
                <c:pt idx="3">
                  <c:v>3090</c:v>
                </c:pt>
                <c:pt idx="4">
                  <c:v>#N/A</c:v>
                </c:pt>
                <c:pt idx="5">
                  <c:v>7640</c:v>
                </c:pt>
                <c:pt idx="6">
                  <c:v>#N/A</c:v>
                </c:pt>
                <c:pt idx="7">
                  <c:v>34.950000000000003</c:v>
                </c:pt>
                <c:pt idx="8">
                  <c:v>#N/A</c:v>
                </c:pt>
              </c:numCache>
            </c:numRef>
          </c:val>
        </c:ser>
        <c:dLbls>
          <c:showPercent val="1"/>
        </c:dLbls>
      </c:pie3DChart>
    </c:plotArea>
    <c:plotVisOnly val="1"/>
  </c:chart>
  <c:spPr>
    <a:noFill/>
    <a:ln>
      <a:noFill/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>
      <c:tx>
        <c:strRef>
          <c:f>Dashboard!$E$28</c:f>
          <c:strCache>
            <c:ptCount val="1"/>
            <c:pt idx="0">
              <c:v>Annual Income(GBP)</c:v>
            </c:pt>
          </c:strCache>
        </c:strRef>
      </c:tx>
      <c:layout/>
      <c:txPr>
        <a:bodyPr/>
        <a:lstStyle/>
        <a:p>
          <a:pPr>
            <a:defRPr sz="1600"/>
          </a:pPr>
          <a:endParaRPr lang="en-US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040732687218543E-2"/>
          <c:y val="0.23021353329016744"/>
          <c:w val="0.96044228513988961"/>
          <c:h val="0.76089116158447889"/>
        </c:manualLayout>
      </c:layout>
      <c:pie3DChart>
        <c:varyColors val="1"/>
        <c:ser>
          <c:idx val="0"/>
          <c:order val="0"/>
          <c:tx>
            <c:strRef>
              <c:f>Dashboard!$S$19</c:f>
              <c:strCache>
                <c:ptCount val="1"/>
                <c:pt idx="0">
                  <c:v>Income  (GBP)</c:v>
                </c:pt>
              </c:strCache>
            </c:strRef>
          </c:tx>
          <c:explosion val="25"/>
          <c:dPt>
            <c:idx val="0"/>
            <c:spPr>
              <a:effectLst>
                <a:outerShdw blurRad="114300" dist="101600" dir="5400000" sx="108000" sy="108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Pos val="bestFit"/>
            <c:showCatName val="1"/>
            <c:showPercent val="1"/>
            <c:separator>
</c:separator>
            <c:showLeaderLines val="1"/>
            <c:leaderLines>
              <c:spPr>
                <a:ln>
                  <a:solidFill>
                    <a:schemeClr val="bg1"/>
                  </a:solidFill>
                </a:ln>
              </c:spPr>
            </c:leaderLines>
          </c:dLbls>
          <c:cat>
            <c:strRef>
              <c:f>Dashboard!$R$20:$R$28</c:f>
              <c:strCache>
                <c:ptCount val="9"/>
                <c:pt idx="0">
                  <c:v>Income</c:v>
                </c:pt>
                <c:pt idx="1">
                  <c:v>Rental Property</c:v>
                </c:pt>
                <c:pt idx="2">
                  <c:v>Home Expenses</c:v>
                </c:pt>
                <c:pt idx="3">
                  <c:v>Transportation</c:v>
                </c:pt>
                <c:pt idx="4">
                  <c:v>Health &amp; Insurance</c:v>
                </c:pt>
                <c:pt idx="5">
                  <c:v>Daily Living</c:v>
                </c:pt>
                <c:pt idx="6">
                  <c:v>Entertainment</c:v>
                </c:pt>
                <c:pt idx="7">
                  <c:v>Savings &amp; Investments</c:v>
                </c:pt>
                <c:pt idx="8">
                  <c:v>Miscellaneous</c:v>
                </c:pt>
              </c:strCache>
            </c:strRef>
          </c:cat>
          <c:val>
            <c:numRef>
              <c:f>Dashboard!$T$20:$T$28</c:f>
              <c:numCache>
                <c:formatCode>#,##0</c:formatCode>
                <c:ptCount val="9"/>
                <c:pt idx="0">
                  <c:v>55750</c:v>
                </c:pt>
                <c:pt idx="1">
                  <c:v>7262.04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</c:ser>
      </c:pie3DChart>
      <c:spPr>
        <a:noFill/>
        <a:ln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>
      <c:tx>
        <c:strRef>
          <c:f>Dashboard!$E$30</c:f>
          <c:strCache>
            <c:ptCount val="1"/>
            <c:pt idx="0">
              <c:v>TAGS Analysis(GBP)</c:v>
            </c:pt>
          </c:strCache>
        </c:strRef>
      </c:tx>
      <c:layout>
        <c:manualLayout>
          <c:xMode val="edge"/>
          <c:yMode val="edge"/>
          <c:x val="0.28696966029846915"/>
          <c:y val="1.2007003770388271E-2"/>
        </c:manualLayout>
      </c:layout>
      <c:txPr>
        <a:bodyPr anchor="t" anchorCtr="1"/>
        <a:lstStyle/>
        <a:p>
          <a:pPr algn="ctr">
            <a:defRPr sz="1600"/>
          </a:pPr>
          <a:endParaRPr lang="en-US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650700279620782E-2"/>
          <c:y val="0.25717583926120052"/>
          <c:w val="0.92697238459870068"/>
          <c:h val="0.70157427261508243"/>
        </c:manualLayout>
      </c:layout>
      <c:pie3DChart>
        <c:varyColors val="1"/>
        <c:ser>
          <c:idx val="1"/>
          <c:order val="0"/>
          <c:tx>
            <c:strRef>
              <c:f>Dashboard!$D$34</c:f>
              <c:strCache>
                <c:ptCount val="1"/>
                <c:pt idx="0">
                  <c:v>Expense  (GBP)</c:v>
                </c:pt>
              </c:strCache>
            </c:strRef>
          </c:tx>
          <c:spPr>
            <a:effectLst>
              <a:outerShdw blurRad="114300" dist="101600" dir="5400000" sx="108000" sy="108000" rotWithShape="0">
                <a:srgbClr val="000000">
                  <a:alpha val="35000"/>
                </a:srgbClr>
              </a:outerShdw>
            </a:effectLst>
          </c:spPr>
          <c:explosion val="25"/>
          <c:dLbls>
            <c:showCatName val="1"/>
            <c:showPercent val="1"/>
            <c:showLeaderLines val="1"/>
            <c:leaderLines>
              <c:spPr>
                <a:ln>
                  <a:solidFill>
                    <a:schemeClr val="bg1"/>
                  </a:solidFill>
                </a:ln>
              </c:spPr>
            </c:leaderLines>
          </c:dLbls>
          <c:cat>
            <c:strRef>
              <c:f>Dashboard!$C$35:$C$58</c:f>
              <c:strCache>
                <c:ptCount val="24"/>
                <c:pt idx="0">
                  <c:v>Bank</c:v>
                </c:pt>
                <c:pt idx="1">
                  <c:v>Communications</c:v>
                </c:pt>
                <c:pt idx="2">
                  <c:v>Credit</c:v>
                </c:pt>
                <c:pt idx="3">
                  <c:v>Food</c:v>
                </c:pt>
                <c:pt idx="4">
                  <c:v>Health</c:v>
                </c:pt>
                <c:pt idx="5">
                  <c:v>Insurance</c:v>
                </c:pt>
                <c:pt idx="6">
                  <c:v>Media</c:v>
                </c:pt>
                <c:pt idx="7">
                  <c:v>Personal</c:v>
                </c:pt>
                <c:pt idx="8">
                  <c:v>Pet</c:v>
                </c:pt>
                <c:pt idx="9">
                  <c:v>Property</c:v>
                </c:pt>
                <c:pt idx="10">
                  <c:v>Retirement</c:v>
                </c:pt>
                <c:pt idx="11">
                  <c:v>Salary</c:v>
                </c:pt>
                <c:pt idx="12">
                  <c:v>Shares</c:v>
                </c:pt>
                <c:pt idx="13">
                  <c:v>Utilities</c:v>
                </c:pt>
                <c:pt idx="14">
                  <c:v>Vehicle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strCache>
            </c:strRef>
          </c:cat>
          <c:val>
            <c:numRef>
              <c:f>Dashboard!$G$35:$G$57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2600</c:v>
                </c:pt>
                <c:pt idx="4">
                  <c:v>#N/A</c:v>
                </c:pt>
                <c:pt idx="5">
                  <c:v>540</c:v>
                </c:pt>
                <c:pt idx="6">
                  <c:v>#N/A</c:v>
                </c:pt>
                <c:pt idx="7">
                  <c:v>2474.9499999999998</c:v>
                </c:pt>
                <c:pt idx="8">
                  <c:v>2600</c:v>
                </c:pt>
                <c:pt idx="9">
                  <c:v>6000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2550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val>
        </c:ser>
      </c:pie3DChart>
      <c:spPr>
        <a:ln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>
      <c:tx>
        <c:strRef>
          <c:f>Dashboard!$E$30</c:f>
          <c:strCache>
            <c:ptCount val="1"/>
            <c:pt idx="0">
              <c:v>TAGS Analysis(GBP)</c:v>
            </c:pt>
          </c:strCache>
        </c:strRef>
      </c:tx>
      <c:layout/>
      <c:txPr>
        <a:bodyPr/>
        <a:lstStyle/>
        <a:p>
          <a:pPr>
            <a:defRPr sz="1600"/>
          </a:pPr>
          <a:endParaRPr lang="en-US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5376992480044141E-2"/>
          <c:y val="0.25163683203261872"/>
          <c:w val="0.9656211834019246"/>
          <c:h val="0.72102204591119723"/>
        </c:manualLayout>
      </c:layout>
      <c:pie3DChart>
        <c:varyColors val="1"/>
        <c:ser>
          <c:idx val="0"/>
          <c:order val="0"/>
          <c:tx>
            <c:strRef>
              <c:f>Dashboard!$E$34</c:f>
              <c:strCache>
                <c:ptCount val="1"/>
                <c:pt idx="0">
                  <c:v>Income  (GBP)</c:v>
                </c:pt>
              </c:strCache>
            </c:strRef>
          </c:tx>
          <c:spPr>
            <a:effectLst>
              <a:outerShdw blurRad="114300" dist="101600" dir="5400000" sx="108000" sy="108000" rotWithShape="0">
                <a:srgbClr val="000000">
                  <a:alpha val="35000"/>
                </a:srgbClr>
              </a:outerShdw>
            </a:effectLst>
          </c:spPr>
          <c:explosion val="25"/>
          <c:dLbls>
            <c:showCatName val="1"/>
            <c:showPercent val="1"/>
            <c:showLeaderLines val="1"/>
            <c:leaderLines>
              <c:spPr>
                <a:ln>
                  <a:solidFill>
                    <a:schemeClr val="bg1"/>
                  </a:solidFill>
                </a:ln>
              </c:spPr>
            </c:leaderLines>
          </c:dLbls>
          <c:cat>
            <c:strRef>
              <c:f>Dashboard!$C$35:$C$58</c:f>
              <c:strCache>
                <c:ptCount val="24"/>
                <c:pt idx="0">
                  <c:v>Bank</c:v>
                </c:pt>
                <c:pt idx="1">
                  <c:v>Communications</c:v>
                </c:pt>
                <c:pt idx="2">
                  <c:v>Credit</c:v>
                </c:pt>
                <c:pt idx="3">
                  <c:v>Food</c:v>
                </c:pt>
                <c:pt idx="4">
                  <c:v>Health</c:v>
                </c:pt>
                <c:pt idx="5">
                  <c:v>Insurance</c:v>
                </c:pt>
                <c:pt idx="6">
                  <c:v>Media</c:v>
                </c:pt>
                <c:pt idx="7">
                  <c:v>Personal</c:v>
                </c:pt>
                <c:pt idx="8">
                  <c:v>Pet</c:v>
                </c:pt>
                <c:pt idx="9">
                  <c:v>Property</c:v>
                </c:pt>
                <c:pt idx="10">
                  <c:v>Retirement</c:v>
                </c:pt>
                <c:pt idx="11">
                  <c:v>Salary</c:v>
                </c:pt>
                <c:pt idx="12">
                  <c:v>Shares</c:v>
                </c:pt>
                <c:pt idx="13">
                  <c:v>Utilities</c:v>
                </c:pt>
                <c:pt idx="14">
                  <c:v>Vehicle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strCache>
            </c:strRef>
          </c:cat>
          <c:val>
            <c:numRef>
              <c:f>Dashboard!$F$35:$F$57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7262.04</c:v>
                </c:pt>
                <c:pt idx="10">
                  <c:v>#N/A</c:v>
                </c:pt>
                <c:pt idx="11">
                  <c:v>55750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</c:numCache>
            </c:numRef>
          </c:val>
        </c:ser>
      </c:pie3DChart>
      <c:spPr>
        <a:ln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Dashboard!$H$6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(Dashboard!$I$4,Dashboard!$L$4)</c:f>
              <c:strCache>
                <c:ptCount val="2"/>
                <c:pt idx="0">
                  <c:v>Monthly Budget</c:v>
                </c:pt>
                <c:pt idx="1">
                  <c:v>Monthly Actual</c:v>
                </c:pt>
              </c:strCache>
            </c:strRef>
          </c:cat>
          <c:val>
            <c:numRef>
              <c:f>(Dashboard!$I$6,Dashboard!$L$6)</c:f>
              <c:numCache>
                <c:formatCode>#,##0</c:formatCode>
                <c:ptCount val="2"/>
                <c:pt idx="0">
                  <c:v>5230.170000000001</c:v>
                </c:pt>
                <c:pt idx="1">
                  <c:v>5251.0033333333331</c:v>
                </c:pt>
              </c:numCache>
            </c:numRef>
          </c:val>
        </c:ser>
        <c:ser>
          <c:idx val="1"/>
          <c:order val="1"/>
          <c:tx>
            <c:strRef>
              <c:f>Dashboard!$H$7</c:f>
              <c:strCache>
                <c:ptCount val="1"/>
                <c:pt idx="0">
                  <c:v>Expense</c:v>
                </c:pt>
              </c:strCache>
            </c:strRef>
          </c:tx>
          <c:cat>
            <c:strRef>
              <c:f>(Dashboard!$I$4,Dashboard!$L$4)</c:f>
              <c:strCache>
                <c:ptCount val="2"/>
                <c:pt idx="0">
                  <c:v>Monthly Budget</c:v>
                </c:pt>
                <c:pt idx="1">
                  <c:v>Monthly Actual</c:v>
                </c:pt>
              </c:strCache>
            </c:strRef>
          </c:cat>
          <c:val>
            <c:numRef>
              <c:f>(Dashboard!$I$7,Dashboard!$L$7)</c:f>
              <c:numCache>
                <c:formatCode>#,##0</c:formatCode>
                <c:ptCount val="2"/>
                <c:pt idx="0">
                  <c:v>2070.6785353760788</c:v>
                </c:pt>
                <c:pt idx="1">
                  <c:v>1397.0791666666664</c:v>
                </c:pt>
              </c:numCache>
            </c:numRef>
          </c:val>
        </c:ser>
        <c:ser>
          <c:idx val="2"/>
          <c:order val="2"/>
          <c:tx>
            <c:strRef>
              <c:f>Dashboard!$H$9</c:f>
              <c:strCache>
                <c:ptCount val="1"/>
                <c:pt idx="0">
                  <c:v>Balance (Income - Expense)</c:v>
                </c:pt>
              </c:strCache>
            </c:strRef>
          </c:tx>
          <c:cat>
            <c:strRef>
              <c:f>(Dashboard!$I$4,Dashboard!$L$4)</c:f>
              <c:strCache>
                <c:ptCount val="2"/>
                <c:pt idx="0">
                  <c:v>Monthly Budget</c:v>
                </c:pt>
                <c:pt idx="1">
                  <c:v>Monthly Actual</c:v>
                </c:pt>
              </c:strCache>
            </c:strRef>
          </c:cat>
          <c:val>
            <c:numRef>
              <c:f>(Dashboard!$I$9,Dashboard!$L$9)</c:f>
              <c:numCache>
                <c:formatCode>#,##0</c:formatCode>
                <c:ptCount val="2"/>
                <c:pt idx="0">
                  <c:v>3159.4914646239222</c:v>
                </c:pt>
                <c:pt idx="1">
                  <c:v>3853.9241666666667</c:v>
                </c:pt>
              </c:numCache>
            </c:numRef>
          </c:val>
        </c:ser>
        <c:gapWidth val="97"/>
        <c:axId val="62338176"/>
        <c:axId val="62339712"/>
      </c:barChart>
      <c:catAx>
        <c:axId val="62338176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2339712"/>
        <c:crosses val="autoZero"/>
        <c:auto val="1"/>
        <c:lblAlgn val="ctr"/>
        <c:lblOffset val="100"/>
      </c:catAx>
      <c:valAx>
        <c:axId val="6233971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233817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txPr>
        <a:bodyPr/>
        <a:lstStyle/>
        <a:p>
          <a:pPr>
            <a:defRPr sz="1100"/>
          </a:pPr>
          <a:endParaRPr lang="en-US"/>
        </a:p>
      </c:txPr>
    </c:legend>
    <c:plotVisOnly val="1"/>
  </c:chart>
  <c:spPr>
    <a:noFill/>
    <a:ln>
      <a:noFill/>
    </a:ln>
  </c:spPr>
  <c:txPr>
    <a:bodyPr/>
    <a:lstStyle/>
    <a:p>
      <a:pPr>
        <a:defRPr b="1">
          <a:solidFill>
            <a:schemeClr val="bg1"/>
          </a:solidFill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strRef>
          <c:f>Dashboard!$E$29</c:f>
          <c:strCache>
            <c:ptCount val="1"/>
            <c:pt idx="0">
              <c:v>Monthly Analysis(GBP)</c:v>
            </c:pt>
          </c:strCache>
        </c:strRef>
      </c:tx>
      <c:layout/>
      <c:txPr>
        <a:bodyPr/>
        <a:lstStyle/>
        <a:p>
          <a:pPr>
            <a:defRPr sz="1800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Dashboard!$L$35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(Dashboard!$M$35:$O$35,Dashboard!$Q$35:$Y$35)</c:f>
              <c:numCache>
                <c:formatCode>#,##0.00_ ;\-#,##0.00\ </c:formatCode>
                <c:ptCount val="12"/>
                <c:pt idx="0">
                  <c:v>5405.17</c:v>
                </c:pt>
                <c:pt idx="1">
                  <c:v>6255.17</c:v>
                </c:pt>
                <c:pt idx="2">
                  <c:v>5105.17</c:v>
                </c:pt>
                <c:pt idx="3">
                  <c:v>5105.17</c:v>
                </c:pt>
                <c:pt idx="4">
                  <c:v>5105.17</c:v>
                </c:pt>
                <c:pt idx="5">
                  <c:v>5105.17</c:v>
                </c:pt>
                <c:pt idx="6">
                  <c:v>5405.17</c:v>
                </c:pt>
                <c:pt idx="7">
                  <c:v>5105.17</c:v>
                </c:pt>
                <c:pt idx="8">
                  <c:v>5105.17</c:v>
                </c:pt>
                <c:pt idx="9">
                  <c:v>5105.17</c:v>
                </c:pt>
                <c:pt idx="10">
                  <c:v>5105.17</c:v>
                </c:pt>
                <c:pt idx="11">
                  <c:v>5105.17</c:v>
                </c:pt>
              </c:numCache>
            </c:numRef>
          </c:val>
        </c:ser>
        <c:ser>
          <c:idx val="1"/>
          <c:order val="1"/>
          <c:tx>
            <c:strRef>
              <c:f>Dashboard!$L$36</c:f>
              <c:strCache>
                <c:ptCount val="1"/>
                <c:pt idx="0">
                  <c:v>Expense</c:v>
                </c:pt>
              </c:strCache>
            </c:strRef>
          </c:tx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(Dashboard!$M$36:$O$36,Dashboard!$Q$36:$Y$36)</c:f>
              <c:numCache>
                <c:formatCode>#,##0.00_ ;\-#,##0.00\ </c:formatCode>
                <c:ptCount val="12"/>
                <c:pt idx="0">
                  <c:v>1394.1666666666665</c:v>
                </c:pt>
                <c:pt idx="1">
                  <c:v>1394.1666666666665</c:v>
                </c:pt>
                <c:pt idx="2">
                  <c:v>1394.1666666666665</c:v>
                </c:pt>
                <c:pt idx="3">
                  <c:v>1394.1666666666665</c:v>
                </c:pt>
                <c:pt idx="4">
                  <c:v>1404.1166666666666</c:v>
                </c:pt>
                <c:pt idx="5">
                  <c:v>1419.1666666666665</c:v>
                </c:pt>
                <c:pt idx="6">
                  <c:v>1394.1666666666665</c:v>
                </c:pt>
                <c:pt idx="7">
                  <c:v>1394.1666666666665</c:v>
                </c:pt>
                <c:pt idx="8">
                  <c:v>1394.1666666666665</c:v>
                </c:pt>
                <c:pt idx="9">
                  <c:v>1394.1666666666665</c:v>
                </c:pt>
                <c:pt idx="10">
                  <c:v>1394.1666666666665</c:v>
                </c:pt>
                <c:pt idx="11">
                  <c:v>1394.1666666666665</c:v>
                </c:pt>
              </c:numCache>
            </c:numRef>
          </c:val>
        </c:ser>
        <c:ser>
          <c:idx val="2"/>
          <c:order val="2"/>
          <c:tx>
            <c:strRef>
              <c:f>Dashboard!$L$38</c:f>
              <c:strCache>
                <c:ptCount val="1"/>
                <c:pt idx="0">
                  <c:v>Net</c:v>
                </c:pt>
              </c:strCache>
            </c:strRef>
          </c:tx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(Dashboard!$M$38:$O$38,Dashboard!$Q$38:$Y$38)</c:f>
              <c:numCache>
                <c:formatCode>#,##0.00_ ;\-#,##0.00\ </c:formatCode>
                <c:ptCount val="12"/>
                <c:pt idx="0">
                  <c:v>4011.0033333333336</c:v>
                </c:pt>
                <c:pt idx="1">
                  <c:v>4861.003333333334</c:v>
                </c:pt>
                <c:pt idx="2">
                  <c:v>3711.0033333333336</c:v>
                </c:pt>
                <c:pt idx="3">
                  <c:v>3711.0033333333336</c:v>
                </c:pt>
                <c:pt idx="4">
                  <c:v>3701.0533333333333</c:v>
                </c:pt>
                <c:pt idx="5">
                  <c:v>3686.0033333333336</c:v>
                </c:pt>
                <c:pt idx="6">
                  <c:v>4011.0033333333336</c:v>
                </c:pt>
                <c:pt idx="7">
                  <c:v>3711.0033333333336</c:v>
                </c:pt>
                <c:pt idx="8">
                  <c:v>3711.0033333333336</c:v>
                </c:pt>
                <c:pt idx="9">
                  <c:v>3711.0033333333336</c:v>
                </c:pt>
                <c:pt idx="10">
                  <c:v>3711.0033333333336</c:v>
                </c:pt>
                <c:pt idx="11">
                  <c:v>3711.0033333333336</c:v>
                </c:pt>
              </c:numCache>
            </c:numRef>
          </c:val>
        </c:ser>
        <c:gapWidth val="75"/>
        <c:overlap val="-25"/>
        <c:axId val="62503552"/>
        <c:axId val="62402944"/>
      </c:barChart>
      <c:lineChart>
        <c:grouping val="standard"/>
        <c:ser>
          <c:idx val="3"/>
          <c:order val="3"/>
          <c:tx>
            <c:strRef>
              <c:f>Dashboard!$L$41</c:f>
              <c:strCache>
                <c:ptCount val="1"/>
                <c:pt idx="0">
                  <c:v>Budget Income</c:v>
                </c:pt>
              </c:strCache>
            </c:strRef>
          </c:tx>
          <c:marker>
            <c:symbol val="none"/>
          </c:marker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(Dashboard!$M$41:$O$41,Dashboard!$Q$41:$Y$41)</c:f>
              <c:numCache>
                <c:formatCode>#,##0.00_ ;\-#,##0.00\ </c:formatCode>
                <c:ptCount val="12"/>
                <c:pt idx="0">
                  <c:v>5230.170000000001</c:v>
                </c:pt>
                <c:pt idx="1">
                  <c:v>5230.170000000001</c:v>
                </c:pt>
                <c:pt idx="2">
                  <c:v>5230.170000000001</c:v>
                </c:pt>
                <c:pt idx="3">
                  <c:v>5230.170000000001</c:v>
                </c:pt>
                <c:pt idx="4">
                  <c:v>5230.170000000001</c:v>
                </c:pt>
                <c:pt idx="5">
                  <c:v>5230.170000000001</c:v>
                </c:pt>
                <c:pt idx="6">
                  <c:v>5230.170000000001</c:v>
                </c:pt>
                <c:pt idx="7">
                  <c:v>5230.170000000001</c:v>
                </c:pt>
                <c:pt idx="8">
                  <c:v>5230.170000000001</c:v>
                </c:pt>
                <c:pt idx="9">
                  <c:v>5230.170000000001</c:v>
                </c:pt>
                <c:pt idx="10">
                  <c:v>5230.170000000001</c:v>
                </c:pt>
                <c:pt idx="11">
                  <c:v>5230.170000000001</c:v>
                </c:pt>
              </c:numCache>
            </c:numRef>
          </c:val>
        </c:ser>
        <c:ser>
          <c:idx val="4"/>
          <c:order val="4"/>
          <c:tx>
            <c:strRef>
              <c:f>Dashboard!$L$42</c:f>
              <c:strCache>
                <c:ptCount val="1"/>
                <c:pt idx="0">
                  <c:v>Budget Expense</c:v>
                </c:pt>
              </c:strCache>
            </c:strRef>
          </c:tx>
          <c:marker>
            <c:symbol val="none"/>
          </c:marker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(Dashboard!$M$42:$O$42,Dashboard!$Q$42:$Y$42)</c:f>
              <c:numCache>
                <c:formatCode>#,##0.00_ ;\-#,##0.00\ </c:formatCode>
                <c:ptCount val="12"/>
                <c:pt idx="0">
                  <c:v>2070.6785353760788</c:v>
                </c:pt>
                <c:pt idx="1">
                  <c:v>2070.6785353760788</c:v>
                </c:pt>
                <c:pt idx="2">
                  <c:v>2070.6785353760788</c:v>
                </c:pt>
                <c:pt idx="3">
                  <c:v>2070.6785353760788</c:v>
                </c:pt>
                <c:pt idx="4">
                  <c:v>2070.6785353760788</c:v>
                </c:pt>
                <c:pt idx="5">
                  <c:v>2070.6785353760788</c:v>
                </c:pt>
                <c:pt idx="6">
                  <c:v>2070.6785353760788</c:v>
                </c:pt>
                <c:pt idx="7">
                  <c:v>2070.6785353760788</c:v>
                </c:pt>
                <c:pt idx="8">
                  <c:v>2070.6785353760788</c:v>
                </c:pt>
                <c:pt idx="9">
                  <c:v>2070.6785353760788</c:v>
                </c:pt>
                <c:pt idx="10">
                  <c:v>2070.6785353760788</c:v>
                </c:pt>
                <c:pt idx="11">
                  <c:v>2070.6785353760788</c:v>
                </c:pt>
              </c:numCache>
            </c:numRef>
          </c:val>
        </c:ser>
        <c:ser>
          <c:idx val="5"/>
          <c:order val="5"/>
          <c:tx>
            <c:strRef>
              <c:f>Dashboard!$L$44</c:f>
              <c:strCache>
                <c:ptCount val="1"/>
                <c:pt idx="0">
                  <c:v>Budget Net</c:v>
                </c:pt>
              </c:strCache>
            </c:strRef>
          </c:tx>
          <c:marker>
            <c:symbol val="none"/>
          </c:marker>
          <c:cat>
            <c:strRef>
              <c:f>(Dashboard!$M$34:$O$34,Dashboard!$Q$34:$Y$34)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(Dashboard!$M$44:$O$44,Dashboard!$Q$44:$Y$44)</c:f>
              <c:numCache>
                <c:formatCode>#,##0.00_ ;\-#,##0.00\ </c:formatCode>
                <c:ptCount val="12"/>
                <c:pt idx="0">
                  <c:v>3159.4914646239222</c:v>
                </c:pt>
                <c:pt idx="1">
                  <c:v>3159.4914646239222</c:v>
                </c:pt>
                <c:pt idx="2">
                  <c:v>3159.4914646239222</c:v>
                </c:pt>
                <c:pt idx="3">
                  <c:v>3159.4914646239222</c:v>
                </c:pt>
                <c:pt idx="4">
                  <c:v>3159.4914646239222</c:v>
                </c:pt>
                <c:pt idx="5">
                  <c:v>3159.4914646239222</c:v>
                </c:pt>
                <c:pt idx="6">
                  <c:v>3159.4914646239222</c:v>
                </c:pt>
                <c:pt idx="7">
                  <c:v>3159.4914646239222</c:v>
                </c:pt>
                <c:pt idx="8">
                  <c:v>3159.4914646239222</c:v>
                </c:pt>
                <c:pt idx="9">
                  <c:v>3159.4914646239222</c:v>
                </c:pt>
                <c:pt idx="10">
                  <c:v>3159.4914646239222</c:v>
                </c:pt>
                <c:pt idx="11">
                  <c:v>3159.4914646239222</c:v>
                </c:pt>
              </c:numCache>
            </c:numRef>
          </c:val>
        </c:ser>
        <c:marker val="1"/>
        <c:axId val="62503552"/>
        <c:axId val="62402944"/>
      </c:lineChart>
      <c:catAx>
        <c:axId val="62503552"/>
        <c:scaling>
          <c:orientation val="minMax"/>
        </c:scaling>
        <c:axPos val="b"/>
        <c:majorTickMark val="none"/>
        <c:tickLblPos val="nextTo"/>
        <c:crossAx val="62402944"/>
        <c:crosses val="autoZero"/>
        <c:auto val="1"/>
        <c:lblAlgn val="ctr"/>
        <c:lblOffset val="100"/>
      </c:catAx>
      <c:valAx>
        <c:axId val="62402944"/>
        <c:scaling>
          <c:orientation val="minMax"/>
        </c:scaling>
        <c:axPos val="l"/>
        <c:majorGridlines/>
        <c:numFmt formatCode="#,##0.00_ ;\-#,##0.00\ 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250355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1050">
          <a:solidFill>
            <a:schemeClr val="bg1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279705</xdr:colOff>
      <xdr:row>0</xdr:row>
      <xdr:rowOff>260049</xdr:rowOff>
    </xdr:from>
    <xdr:ext cx="9274463" cy="937629"/>
    <xdr:sp macro="" textlink="">
      <xdr:nvSpPr>
        <xdr:cNvPr id="3" name="Rectangle 2"/>
        <xdr:cNvSpPr/>
      </xdr:nvSpPr>
      <xdr:spPr>
        <a:xfrm>
          <a:off x="279705" y="260049"/>
          <a:ext cx="927446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HOUSEHOLD BUDGET </a:t>
          </a:r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PLANNER</a:t>
          </a:r>
        </a:p>
      </xdr:txBody>
    </xdr:sp>
    <xdr:clientData/>
  </xdr:oneCellAnchor>
  <xdr:oneCellAnchor>
    <xdr:from>
      <xdr:col>0</xdr:col>
      <xdr:colOff>465997</xdr:colOff>
      <xdr:row>0</xdr:row>
      <xdr:rowOff>1895475</xdr:rowOff>
    </xdr:from>
    <xdr:ext cx="652616" cy="1219436"/>
    <xdr:sp macro="" textlink="">
      <xdr:nvSpPr>
        <xdr:cNvPr id="4" name="Rectangle 3"/>
        <xdr:cNvSpPr/>
      </xdr:nvSpPr>
      <xdr:spPr>
        <a:xfrm>
          <a:off x="465997" y="1895475"/>
          <a:ext cx="652616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1</a:t>
          </a:r>
          <a:endParaRPr lang="en-US" sz="7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2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596067</xdr:colOff>
      <xdr:row>0</xdr:row>
      <xdr:rowOff>1392681</xdr:rowOff>
    </xdr:from>
    <xdr:ext cx="6240876" cy="525785"/>
    <xdr:sp macro="" textlink="">
      <xdr:nvSpPr>
        <xdr:cNvPr id="5" name="Rectangle 4"/>
        <xdr:cNvSpPr/>
      </xdr:nvSpPr>
      <xdr:spPr>
        <a:xfrm>
          <a:off x="596067" y="1392681"/>
          <a:ext cx="6240876" cy="5257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Tahoma" pitchFamily="34" charset="0"/>
              <a:cs typeface="Tahoma" pitchFamily="34" charset="0"/>
            </a:rPr>
            <a:t>4 Steps to better Budget Management</a:t>
          </a:r>
        </a:p>
      </xdr:txBody>
    </xdr:sp>
    <xdr:clientData/>
  </xdr:oneCellAnchor>
  <xdr:oneCellAnchor>
    <xdr:from>
      <xdr:col>11</xdr:col>
      <xdr:colOff>473602</xdr:colOff>
      <xdr:row>0</xdr:row>
      <xdr:rowOff>1857375</xdr:rowOff>
    </xdr:from>
    <xdr:ext cx="652615" cy="1219436"/>
    <xdr:sp macro="" textlink="">
      <xdr:nvSpPr>
        <xdr:cNvPr id="7" name="Rectangle 6"/>
        <xdr:cNvSpPr/>
      </xdr:nvSpPr>
      <xdr:spPr>
        <a:xfrm>
          <a:off x="7312552" y="1857375"/>
          <a:ext cx="652615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2</a:t>
          </a:r>
          <a:endParaRPr lang="en-US" sz="7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2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465998</xdr:colOff>
      <xdr:row>9</xdr:row>
      <xdr:rowOff>116417</xdr:rowOff>
    </xdr:from>
    <xdr:ext cx="652615" cy="1219436"/>
    <xdr:sp macro="" textlink="">
      <xdr:nvSpPr>
        <xdr:cNvPr id="9" name="Rectangle 8"/>
        <xdr:cNvSpPr/>
      </xdr:nvSpPr>
      <xdr:spPr>
        <a:xfrm>
          <a:off x="465998" y="3945467"/>
          <a:ext cx="652615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3</a:t>
          </a:r>
          <a:endParaRPr lang="en-US" sz="7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2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11</xdr:col>
      <xdr:colOff>473602</xdr:colOff>
      <xdr:row>9</xdr:row>
      <xdr:rowOff>78317</xdr:rowOff>
    </xdr:from>
    <xdr:ext cx="652615" cy="1219436"/>
    <xdr:sp macro="" textlink="">
      <xdr:nvSpPr>
        <xdr:cNvPr id="11" name="Rectangle 10"/>
        <xdr:cNvSpPr/>
      </xdr:nvSpPr>
      <xdr:spPr>
        <a:xfrm>
          <a:off x="7312552" y="3907367"/>
          <a:ext cx="652615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4</a:t>
          </a:r>
          <a:endParaRPr lang="en-US" sz="7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2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twoCellAnchor>
    <xdr:from>
      <xdr:col>0</xdr:col>
      <xdr:colOff>463256</xdr:colOff>
      <xdr:row>21</xdr:row>
      <xdr:rowOff>64835</xdr:rowOff>
    </xdr:from>
    <xdr:to>
      <xdr:col>1</xdr:col>
      <xdr:colOff>601264</xdr:colOff>
      <xdr:row>22</xdr:row>
      <xdr:rowOff>594122</xdr:rowOff>
    </xdr:to>
    <xdr:sp macro="" textlink="">
      <xdr:nvSpPr>
        <xdr:cNvPr id="8" name="Line Callout 1 (Accent Bar) 7"/>
        <xdr:cNvSpPr/>
      </xdr:nvSpPr>
      <xdr:spPr>
        <a:xfrm flipH="1">
          <a:off x="463256" y="6351335"/>
          <a:ext cx="747608" cy="719787"/>
        </a:xfrm>
        <a:prstGeom prst="accentCallout1">
          <a:avLst>
            <a:gd name="adj1" fmla="val 18750"/>
            <a:gd name="adj2" fmla="val -8333"/>
            <a:gd name="adj3" fmla="val -77268"/>
            <a:gd name="adj4" fmla="val -39669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>
              <a:latin typeface="+mn-lt"/>
            </a:rPr>
            <a:t>Define your Budget Type</a:t>
          </a:r>
          <a:r>
            <a:rPr lang="en-GB" sz="800" b="1" baseline="0">
              <a:latin typeface="+mn-lt"/>
            </a:rPr>
            <a:t>:</a:t>
          </a:r>
        </a:p>
        <a:p>
          <a:pPr algn="l"/>
          <a:r>
            <a:rPr lang="en-GB" sz="800" b="1" baseline="0">
              <a:latin typeface="+mn-lt"/>
            </a:rPr>
            <a:t>(I)ncome</a:t>
          </a:r>
        </a:p>
        <a:p>
          <a:pPr algn="l"/>
          <a:r>
            <a:rPr lang="en-GB" sz="800" b="1" baseline="0">
              <a:latin typeface="+mn-lt"/>
            </a:rPr>
            <a:t>(E)xpense</a:t>
          </a:r>
        </a:p>
        <a:p>
          <a:pPr algn="l"/>
          <a:r>
            <a:rPr lang="en-GB" sz="800" b="1" baseline="0">
              <a:latin typeface="+mn-lt"/>
            </a:rPr>
            <a:t>(S)avings</a:t>
          </a:r>
          <a:endParaRPr lang="en-GB" sz="800" b="1">
            <a:latin typeface="+mn-lt"/>
          </a:endParaRPr>
        </a:p>
      </xdr:txBody>
    </xdr:sp>
    <xdr:clientData/>
  </xdr:twoCellAnchor>
  <xdr:twoCellAnchor>
    <xdr:from>
      <xdr:col>0</xdr:col>
      <xdr:colOff>577452</xdr:colOff>
      <xdr:row>22</xdr:row>
      <xdr:rowOff>683419</xdr:rowOff>
    </xdr:from>
    <xdr:to>
      <xdr:col>2</xdr:col>
      <xdr:colOff>211931</xdr:colOff>
      <xdr:row>22</xdr:row>
      <xdr:rowOff>1159669</xdr:rowOff>
    </xdr:to>
    <xdr:sp macro="" textlink="">
      <xdr:nvSpPr>
        <xdr:cNvPr id="19" name="Line Callout 1 (Accent Bar) 18"/>
        <xdr:cNvSpPr/>
      </xdr:nvSpPr>
      <xdr:spPr>
        <a:xfrm flipH="1">
          <a:off x="577452" y="6969919"/>
          <a:ext cx="853679" cy="476250"/>
        </a:xfrm>
        <a:prstGeom prst="accentCallout1">
          <a:avLst>
            <a:gd name="adj1" fmla="val 18750"/>
            <a:gd name="adj2" fmla="val -8333"/>
            <a:gd name="adj3" fmla="val -286111"/>
            <a:gd name="adj4" fmla="val -65903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>
              <a:latin typeface="+mn-lt"/>
            </a:rPr>
            <a:t>How Frequent will</a:t>
          </a:r>
          <a:r>
            <a:rPr lang="en-GB" sz="800" b="1" baseline="0">
              <a:latin typeface="+mn-lt"/>
            </a:rPr>
            <a:t> this activity take place</a:t>
          </a:r>
          <a:endParaRPr lang="en-GB" sz="800" b="1">
            <a:latin typeface="+mn-lt"/>
          </a:endParaRPr>
        </a:p>
      </xdr:txBody>
    </xdr:sp>
    <xdr:clientData/>
  </xdr:twoCellAnchor>
  <xdr:twoCellAnchor>
    <xdr:from>
      <xdr:col>4</xdr:col>
      <xdr:colOff>898369</xdr:colOff>
      <xdr:row>22</xdr:row>
      <xdr:rowOff>1044395</xdr:rowOff>
    </xdr:from>
    <xdr:to>
      <xdr:col>6</xdr:col>
      <xdr:colOff>211925</xdr:colOff>
      <xdr:row>25</xdr:row>
      <xdr:rowOff>115708</xdr:rowOff>
    </xdr:to>
    <xdr:sp macro="" textlink="">
      <xdr:nvSpPr>
        <xdr:cNvPr id="20" name="Line Callout 1 (Accent Bar) 19"/>
        <xdr:cNvSpPr/>
      </xdr:nvSpPr>
      <xdr:spPr>
        <a:xfrm>
          <a:off x="3336769" y="7521395"/>
          <a:ext cx="894706" cy="642938"/>
        </a:xfrm>
        <a:prstGeom prst="accentCallout1">
          <a:avLst>
            <a:gd name="adj1" fmla="val 18750"/>
            <a:gd name="adj2" fmla="val -8333"/>
            <a:gd name="adj3" fmla="val -263850"/>
            <a:gd name="adj4" fmla="val -55257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/>
            <a:t>Enter a currency</a:t>
          </a:r>
          <a:r>
            <a:rPr lang="en-GB" sz="800" b="1" baseline="0"/>
            <a:t> if different to your local currency</a:t>
          </a:r>
          <a:endParaRPr lang="en-GB" sz="800" b="1"/>
        </a:p>
      </xdr:txBody>
    </xdr:sp>
    <xdr:clientData/>
  </xdr:twoCellAnchor>
  <xdr:twoCellAnchor>
    <xdr:from>
      <xdr:col>1</xdr:col>
      <xdr:colOff>61479</xdr:colOff>
      <xdr:row>23</xdr:row>
      <xdr:rowOff>4762</xdr:rowOff>
    </xdr:from>
    <xdr:to>
      <xdr:col>3</xdr:col>
      <xdr:colOff>373205</xdr:colOff>
      <xdr:row>26</xdr:row>
      <xdr:rowOff>41564</xdr:rowOff>
    </xdr:to>
    <xdr:sp macro="" textlink="">
      <xdr:nvSpPr>
        <xdr:cNvPr id="21" name="Line Callout 1 (Accent Bar) 20"/>
        <xdr:cNvSpPr/>
      </xdr:nvSpPr>
      <xdr:spPr>
        <a:xfrm flipH="1">
          <a:off x="671079" y="7481887"/>
          <a:ext cx="1530926" cy="608302"/>
        </a:xfrm>
        <a:prstGeom prst="accentCallout1">
          <a:avLst>
            <a:gd name="adj1" fmla="val 18750"/>
            <a:gd name="adj2" fmla="val -4679"/>
            <a:gd name="adj3" fmla="val -299716"/>
            <a:gd name="adj4" fmla="val -27506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>
              <a:latin typeface="+mn-lt"/>
            </a:rPr>
            <a:t>Usually</a:t>
          </a:r>
          <a:r>
            <a:rPr lang="en-GB" sz="800" b="1" baseline="0">
              <a:latin typeface="+mn-lt"/>
            </a:rPr>
            <a:t> set to 1, however  if you want to recognise over-payments or similar, use this cell as a multiplier</a:t>
          </a:r>
          <a:endParaRPr lang="en-GB" sz="800" b="1">
            <a:latin typeface="+mn-lt"/>
          </a:endParaRPr>
        </a:p>
      </xdr:txBody>
    </xdr:sp>
    <xdr:clientData/>
  </xdr:twoCellAnchor>
  <xdr:twoCellAnchor>
    <xdr:from>
      <xdr:col>5</xdr:col>
      <xdr:colOff>277357</xdr:colOff>
      <xdr:row>22</xdr:row>
      <xdr:rowOff>821</xdr:rowOff>
    </xdr:from>
    <xdr:to>
      <xdr:col>7</xdr:col>
      <xdr:colOff>9524</xdr:colOff>
      <xdr:row>22</xdr:row>
      <xdr:rowOff>714935</xdr:rowOff>
    </xdr:to>
    <xdr:sp macro="" textlink="">
      <xdr:nvSpPr>
        <xdr:cNvPr id="12" name="Line Callout 1 (Accent Bar) 11"/>
        <xdr:cNvSpPr/>
      </xdr:nvSpPr>
      <xdr:spPr>
        <a:xfrm>
          <a:off x="3687307" y="6477821"/>
          <a:ext cx="951367" cy="714114"/>
        </a:xfrm>
        <a:prstGeom prst="accentCallout1">
          <a:avLst>
            <a:gd name="adj1" fmla="val 18750"/>
            <a:gd name="adj2" fmla="val -8333"/>
            <a:gd name="adj3" fmla="val -98367"/>
            <a:gd name="adj4" fmla="val -40204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/>
            <a:t>Enter your</a:t>
          </a:r>
          <a:r>
            <a:rPr lang="en-GB" sz="800" b="1" baseline="0"/>
            <a:t> 'Budget' Amount  </a:t>
          </a:r>
          <a:r>
            <a:rPr lang="en-GB" sz="800" b="1">
              <a:solidFill>
                <a:schemeClr val="lt1"/>
              </a:solidFill>
              <a:latin typeface="+mn-lt"/>
              <a:ea typeface="+mn-ea"/>
              <a:cs typeface="+mn-cs"/>
            </a:rPr>
            <a:t>for the frequency and currency you've specified</a:t>
          </a:r>
          <a:endParaRPr lang="en-GB" sz="800" b="1"/>
        </a:p>
      </xdr:txBody>
    </xdr:sp>
    <xdr:clientData/>
  </xdr:twoCellAnchor>
  <xdr:twoCellAnchor>
    <xdr:from>
      <xdr:col>7</xdr:col>
      <xdr:colOff>557492</xdr:colOff>
      <xdr:row>22</xdr:row>
      <xdr:rowOff>350744</xdr:rowOff>
    </xdr:from>
    <xdr:to>
      <xdr:col>10</xdr:col>
      <xdr:colOff>267259</xdr:colOff>
      <xdr:row>22</xdr:row>
      <xdr:rowOff>978273</xdr:rowOff>
    </xdr:to>
    <xdr:sp macro="" textlink="">
      <xdr:nvSpPr>
        <xdr:cNvPr id="13" name="Line Callout 1 (Accent Bar) 12"/>
        <xdr:cNvSpPr/>
      </xdr:nvSpPr>
      <xdr:spPr>
        <a:xfrm>
          <a:off x="5186642" y="6827744"/>
          <a:ext cx="1309967" cy="627529"/>
        </a:xfrm>
        <a:prstGeom prst="accentCallout1">
          <a:avLst>
            <a:gd name="adj1" fmla="val 19643"/>
            <a:gd name="adj2" fmla="val -4914"/>
            <a:gd name="adj3" fmla="val -165150"/>
            <a:gd name="adj4" fmla="val -53203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/>
            <a:t>Enter the 'Actual Amount' for the frequency and currency you've specified</a:t>
          </a:r>
        </a:p>
      </xdr:txBody>
    </xdr:sp>
    <xdr:clientData/>
  </xdr:twoCellAnchor>
  <xdr:twoCellAnchor>
    <xdr:from>
      <xdr:col>8</xdr:col>
      <xdr:colOff>261658</xdr:colOff>
      <xdr:row>19</xdr:row>
      <xdr:rowOff>116541</xdr:rowOff>
    </xdr:from>
    <xdr:to>
      <xdr:col>12</xdr:col>
      <xdr:colOff>138393</xdr:colOff>
      <xdr:row>22</xdr:row>
      <xdr:rowOff>244288</xdr:rowOff>
    </xdr:to>
    <xdr:sp macro="" textlink="">
      <xdr:nvSpPr>
        <xdr:cNvPr id="14" name="Line Callout 1 (Accent Bar) 13"/>
        <xdr:cNvSpPr/>
      </xdr:nvSpPr>
      <xdr:spPr>
        <a:xfrm>
          <a:off x="5500408" y="6022041"/>
          <a:ext cx="2086535" cy="699247"/>
        </a:xfrm>
        <a:prstGeom prst="accentCallout1">
          <a:avLst>
            <a:gd name="adj1" fmla="val 21955"/>
            <a:gd name="adj2" fmla="val -3239"/>
            <a:gd name="adj3" fmla="val -35686"/>
            <a:gd name="adj4" fmla="val -18789"/>
          </a:avLst>
        </a:prstGeom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lang="en-GB" sz="800" b="1">
              <a:solidFill>
                <a:schemeClr val="accent2"/>
              </a:solidFill>
            </a:rPr>
            <a:t>The Planner automatically</a:t>
          </a:r>
          <a:r>
            <a:rPr lang="en-GB" sz="800" b="1" baseline="0">
              <a:solidFill>
                <a:schemeClr val="accent2"/>
              </a:solidFill>
            </a:rPr>
            <a:t> calculates the Monthly amounts for you regardless of the frequency you've entered. Despite this you can adjust each monthly value independently</a:t>
          </a:r>
          <a:endParaRPr lang="en-GB" sz="800" b="1">
            <a:solidFill>
              <a:schemeClr val="accent2"/>
            </a:solidFill>
          </a:endParaRPr>
        </a:p>
      </xdr:txBody>
    </xdr:sp>
    <xdr:clientData/>
  </xdr:twoCellAnchor>
  <xdr:twoCellAnchor>
    <xdr:from>
      <xdr:col>10</xdr:col>
      <xdr:colOff>314325</xdr:colOff>
      <xdr:row>18</xdr:row>
      <xdr:rowOff>66676</xdr:rowOff>
    </xdr:from>
    <xdr:to>
      <xdr:col>10</xdr:col>
      <xdr:colOff>542924</xdr:colOff>
      <xdr:row>19</xdr:row>
      <xdr:rowOff>116542</xdr:rowOff>
    </xdr:to>
    <xdr:cxnSp macro="">
      <xdr:nvCxnSpPr>
        <xdr:cNvPr id="18" name="Straight Connector 17"/>
        <xdr:cNvCxnSpPr>
          <a:stCxn id="14" idx="3"/>
        </xdr:cNvCxnSpPr>
      </xdr:nvCxnSpPr>
      <xdr:spPr>
        <a:xfrm rot="5400000" flipH="1" flipV="1">
          <a:off x="6537792" y="5787559"/>
          <a:ext cx="240366" cy="228599"/>
        </a:xfrm>
        <a:prstGeom prst="line">
          <a:avLst/>
        </a:prstGeom>
        <a:ln w="158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52511</xdr:colOff>
      <xdr:row>12</xdr:row>
      <xdr:rowOff>154260</xdr:rowOff>
    </xdr:from>
    <xdr:ext cx="9274463" cy="937629"/>
    <xdr:sp macro="" textlink="">
      <xdr:nvSpPr>
        <xdr:cNvPr id="3" name="Rectangle 2"/>
        <xdr:cNvSpPr/>
      </xdr:nvSpPr>
      <xdr:spPr>
        <a:xfrm>
          <a:off x="52511" y="2666479"/>
          <a:ext cx="927446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bg1"/>
              </a:solidFill>
              <a:effectLst>
                <a:reflection blurRad="6350" stA="55000" endA="300" endPos="45500" dir="5400000" sy="-100000" algn="bl" rotWithShape="0"/>
              </a:effectLst>
            </a:rPr>
            <a:t>HOUSEHOLD BUDGET </a:t>
          </a:r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PLANNER</a:t>
          </a:r>
        </a:p>
      </xdr:txBody>
    </xdr:sp>
    <xdr:clientData/>
  </xdr:oneCellAnchor>
  <xdr:twoCellAnchor>
    <xdr:from>
      <xdr:col>9</xdr:col>
      <xdr:colOff>49546</xdr:colOff>
      <xdr:row>15</xdr:row>
      <xdr:rowOff>128588</xdr:rowOff>
    </xdr:from>
    <xdr:to>
      <xdr:col>15</xdr:col>
      <xdr:colOff>85724</xdr:colOff>
      <xdr:row>30</xdr:row>
      <xdr:rowOff>35718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114131</xdr:colOff>
      <xdr:row>16</xdr:row>
      <xdr:rowOff>13589</xdr:rowOff>
    </xdr:from>
    <xdr:to>
      <xdr:col>24</xdr:col>
      <xdr:colOff>587375</xdr:colOff>
      <xdr:row>29</xdr:row>
      <xdr:rowOff>151173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4234</xdr:colOff>
      <xdr:row>31</xdr:row>
      <xdr:rowOff>84402</xdr:rowOff>
    </xdr:from>
    <xdr:to>
      <xdr:col>9</xdr:col>
      <xdr:colOff>720196</xdr:colOff>
      <xdr:row>46</xdr:row>
      <xdr:rowOff>38100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854603</xdr:colOff>
      <xdr:row>46</xdr:row>
      <xdr:rowOff>121177</xdr:rowOff>
    </xdr:from>
    <xdr:to>
      <xdr:col>10</xdr:col>
      <xdr:colOff>24339</xdr:colOff>
      <xdr:row>61</xdr:row>
      <xdr:rowOff>154780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137585</xdr:colOff>
      <xdr:row>1</xdr:row>
      <xdr:rowOff>179918</xdr:rowOff>
    </xdr:from>
    <xdr:to>
      <xdr:col>18</xdr:col>
      <xdr:colOff>264583</xdr:colOff>
      <xdr:row>12</xdr:row>
      <xdr:rowOff>136072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6</xdr:col>
      <xdr:colOff>763154</xdr:colOff>
      <xdr:row>1</xdr:row>
      <xdr:rowOff>57150</xdr:rowOff>
    </xdr:from>
    <xdr:ext cx="3884846" cy="404021"/>
    <xdr:sp macro="" textlink="">
      <xdr:nvSpPr>
        <xdr:cNvPr id="34" name="Rectangle 33"/>
        <xdr:cNvSpPr/>
      </xdr:nvSpPr>
      <xdr:spPr>
        <a:xfrm>
          <a:off x="2858654" y="323850"/>
          <a:ext cx="3884846" cy="4040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Verdana" pitchFamily="34" charset="0"/>
              <a:ea typeface="Verdana" pitchFamily="34" charset="0"/>
              <a:cs typeface="Verdana" pitchFamily="34" charset="0"/>
            </a:rPr>
            <a:t>SUMMARY - TOTAL BUDGET</a:t>
          </a:r>
        </a:p>
      </xdr:txBody>
    </xdr:sp>
    <xdr:clientData/>
  </xdr:oneCellAnchor>
  <xdr:oneCellAnchor>
    <xdr:from>
      <xdr:col>5</xdr:col>
      <xdr:colOff>120912</xdr:colOff>
      <xdr:row>15</xdr:row>
      <xdr:rowOff>45256</xdr:rowOff>
    </xdr:from>
    <xdr:ext cx="3129494" cy="309553"/>
    <xdr:sp macro="" textlink="">
      <xdr:nvSpPr>
        <xdr:cNvPr id="37" name="Rectangle 36"/>
        <xdr:cNvSpPr/>
      </xdr:nvSpPr>
      <xdr:spPr>
        <a:xfrm>
          <a:off x="3121287" y="4093381"/>
          <a:ext cx="3129494" cy="3095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all" spc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EXPENSE</a:t>
          </a:r>
          <a:r>
            <a:rPr lang="en-US" sz="2400" b="1" cap="all" spc="0" baseline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 ANALYSIS</a:t>
          </a:r>
          <a:endParaRPr lang="en-US" sz="2400" b="1" cap="all" spc="0">
            <a:ln w="9000" cmpd="sng">
              <a:noFill/>
              <a:prstDash val="solid"/>
            </a:ln>
            <a:solidFill>
              <a:schemeClr val="accent1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2</xdr:col>
      <xdr:colOff>130437</xdr:colOff>
      <xdr:row>15</xdr:row>
      <xdr:rowOff>54784</xdr:rowOff>
    </xdr:from>
    <xdr:ext cx="2246321" cy="309553"/>
    <xdr:sp macro="" textlink="">
      <xdr:nvSpPr>
        <xdr:cNvPr id="41" name="Rectangle 40"/>
        <xdr:cNvSpPr/>
      </xdr:nvSpPr>
      <xdr:spPr>
        <a:xfrm>
          <a:off x="642406" y="4102909"/>
          <a:ext cx="2246321" cy="3095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400" b="1" cap="all" spc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FILTER</a:t>
          </a:r>
          <a:r>
            <a:rPr lang="en-US" sz="2400" b="1" cap="all" spc="0" baseline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 OPTIONS</a:t>
          </a:r>
          <a:endParaRPr lang="en-US" sz="2400" b="1" cap="all" spc="0">
            <a:ln w="9000" cmpd="sng">
              <a:noFill/>
              <a:prstDash val="solid"/>
            </a:ln>
            <a:solidFill>
              <a:schemeClr val="accent1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15</xdr:col>
      <xdr:colOff>118532</xdr:colOff>
      <xdr:row>15</xdr:row>
      <xdr:rowOff>54781</xdr:rowOff>
    </xdr:from>
    <xdr:ext cx="3129494" cy="309553"/>
    <xdr:sp macro="" textlink="">
      <xdr:nvSpPr>
        <xdr:cNvPr id="42" name="Rectangle 41"/>
        <xdr:cNvSpPr/>
      </xdr:nvSpPr>
      <xdr:spPr>
        <a:xfrm>
          <a:off x="10179313" y="4102906"/>
          <a:ext cx="3129494" cy="3095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all" spc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INCOME </a:t>
          </a:r>
          <a:r>
            <a:rPr lang="en-US" sz="2400" b="1" cap="all" spc="0" baseline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ANALYSIS</a:t>
          </a:r>
          <a:endParaRPr lang="en-US" sz="2400" b="1" cap="all" spc="0">
            <a:ln w="9000" cmpd="sng">
              <a:noFill/>
              <a:prstDash val="solid"/>
            </a:ln>
            <a:solidFill>
              <a:schemeClr val="accent1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163778</xdr:colOff>
      <xdr:row>30</xdr:row>
      <xdr:rowOff>111932</xdr:rowOff>
    </xdr:from>
    <xdr:ext cx="3129494" cy="309553"/>
    <xdr:sp macro="" textlink="">
      <xdr:nvSpPr>
        <xdr:cNvPr id="43" name="Rectangle 42"/>
        <xdr:cNvSpPr/>
      </xdr:nvSpPr>
      <xdr:spPr>
        <a:xfrm>
          <a:off x="163778" y="7219963"/>
          <a:ext cx="3129494" cy="3095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all" spc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TAGS </a:t>
          </a:r>
          <a:r>
            <a:rPr lang="en-US" sz="2400" b="1" cap="all" spc="0" baseline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ANALYSIS</a:t>
          </a:r>
          <a:endParaRPr lang="en-US" sz="2400" b="1" cap="all" spc="0">
            <a:ln w="9000" cmpd="sng">
              <a:noFill/>
              <a:prstDash val="solid"/>
            </a:ln>
            <a:solidFill>
              <a:schemeClr val="accent1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10</xdr:col>
      <xdr:colOff>101863</xdr:colOff>
      <xdr:row>30</xdr:row>
      <xdr:rowOff>109552</xdr:rowOff>
    </xdr:from>
    <xdr:ext cx="3129494" cy="309553"/>
    <xdr:sp macro="" textlink="">
      <xdr:nvSpPr>
        <xdr:cNvPr id="44" name="Rectangle 43"/>
        <xdr:cNvSpPr/>
      </xdr:nvSpPr>
      <xdr:spPr>
        <a:xfrm>
          <a:off x="6543144" y="7217583"/>
          <a:ext cx="3129494" cy="3095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all" spc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MONTHLY </a:t>
          </a:r>
          <a:r>
            <a:rPr lang="en-US" sz="2400" b="1" cap="all" spc="0" baseline="0">
              <a:ln w="9000" cmpd="sng">
                <a:noFill/>
                <a:prstDash val="solid"/>
              </a:ln>
              <a:solidFill>
                <a:schemeClr val="accent1">
                  <a:lumMod val="60000"/>
                  <a:lumOff val="40000"/>
                </a:schemeClr>
              </a:solidFill>
              <a:effectLst>
                <a:reflection blurRad="6350" stA="55000" endA="300" endPos="45500" dir="5400000" sy="-100000" algn="bl" rotWithShape="0"/>
              </a:effectLst>
            </a:rPr>
            <a:t>ANALYSIS</a:t>
          </a:r>
          <a:endParaRPr lang="en-US" sz="2400" b="1" cap="all" spc="0">
            <a:ln w="9000" cmpd="sng">
              <a:noFill/>
              <a:prstDash val="solid"/>
            </a:ln>
            <a:solidFill>
              <a:schemeClr val="accent1">
                <a:lumMod val="60000"/>
                <a:lumOff val="40000"/>
              </a:schemeClr>
            </a:solidFill>
            <a:effectLst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228430</xdr:colOff>
      <xdr:row>1</xdr:row>
      <xdr:rowOff>176893</xdr:rowOff>
    </xdr:from>
    <xdr:ext cx="2148922" cy="341697"/>
    <xdr:sp macro="" textlink="">
      <xdr:nvSpPr>
        <xdr:cNvPr id="22" name="Rectangle 21"/>
        <xdr:cNvSpPr/>
      </xdr:nvSpPr>
      <xdr:spPr>
        <a:xfrm>
          <a:off x="13685894" y="830036"/>
          <a:ext cx="2148922" cy="34169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Verdana" pitchFamily="34" charset="0"/>
              <a:ea typeface="Verdana" pitchFamily="34" charset="0"/>
              <a:cs typeface="Verdana" pitchFamily="34" charset="0"/>
            </a:rPr>
            <a:t>GLOBAL</a:t>
          </a:r>
          <a:r>
            <a:rPr lang="en-US" sz="16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Verdana" pitchFamily="34" charset="0"/>
              <a:ea typeface="Verdana" pitchFamily="34" charset="0"/>
              <a:cs typeface="Verdana" pitchFamily="34" charset="0"/>
            </a:rPr>
            <a:t> SETTINGS</a:t>
          </a:r>
          <a:endParaRPr lang="en-US" sz="1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oneCellAnchor>
  <xdr:twoCellAnchor>
    <xdr:from>
      <xdr:col>10</xdr:col>
      <xdr:colOff>116417</xdr:colOff>
      <xdr:row>45</xdr:row>
      <xdr:rowOff>179917</xdr:rowOff>
    </xdr:from>
    <xdr:to>
      <xdr:col>25</xdr:col>
      <xdr:colOff>63500</xdr:colOff>
      <xdr:row>65</xdr:row>
      <xdr:rowOff>179916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5238750" cy="428624"/>
    <xdr:sp macro="" textlink="">
      <xdr:nvSpPr>
        <xdr:cNvPr id="2" name="Rectangle 1"/>
        <xdr:cNvSpPr/>
      </xdr:nvSpPr>
      <xdr:spPr>
        <a:xfrm>
          <a:off x="0" y="1"/>
          <a:ext cx="5238750" cy="4286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Verdana" pitchFamily="34" charset="0"/>
              <a:ea typeface="Verdana" pitchFamily="34" charset="0"/>
              <a:cs typeface="Verdana" pitchFamily="34" charset="0"/>
            </a:rPr>
            <a:t>BUDGET</a:t>
          </a:r>
          <a:r>
            <a:rPr lang="en-U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Verdana" pitchFamily="34" charset="0"/>
              <a:ea typeface="Verdana" pitchFamily="34" charset="0"/>
              <a:cs typeface="Verdana" pitchFamily="34" charset="0"/>
            </a:rPr>
            <a:t> &amp; EXPENSE PLANNER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alpha val="38000"/>
          </a:schemeClr>
        </a:solidFill>
        <a:ln w="15875">
          <a:solidFill>
            <a:schemeClr val="bg1"/>
          </a:solidFill>
        </a:ln>
        <a:effectLst>
          <a:outerShdw blurRad="190500" dist="114300" dir="5400000" sx="90000" sy="90000" rotWithShape="0">
            <a:prstClr val="black">
              <a:alpha val="48000"/>
            </a:prstClr>
          </a:outerShdw>
        </a:effectLst>
      </a:spPr>
      <a:bodyPr vertOverflow="clip" rtlCol="0" anchor="t"/>
      <a:lstStyle>
        <a:defPPr algn="l">
          <a:defRPr sz="11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AL46"/>
  <sheetViews>
    <sheetView showGridLines="0" showRowColHeaders="0" tabSelected="1" zoomScale="80" zoomScaleNormal="80" workbookViewId="0">
      <selection activeCell="E6" sqref="E6"/>
    </sheetView>
  </sheetViews>
  <sheetFormatPr defaultRowHeight="15"/>
  <cols>
    <col min="1" max="4" width="9.140625" style="10"/>
    <col min="5" max="5" width="14.5703125" style="10" customWidth="1"/>
    <col min="6" max="8" width="9.140625" style="10"/>
    <col min="9" max="9" width="5.7109375" style="10" customWidth="1"/>
    <col min="10" max="16384" width="9.140625" style="10"/>
  </cols>
  <sheetData>
    <row r="1" spans="1:38" ht="157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ht="21">
      <c r="A2" s="12"/>
      <c r="B2" s="12"/>
      <c r="C2" s="14" t="s">
        <v>156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4" t="s">
        <v>121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>
      <c r="A3" s="12"/>
      <c r="B3" s="12"/>
      <c r="C3" s="12" t="s">
        <v>158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 t="s">
        <v>165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>
      <c r="A4" s="12"/>
      <c r="B4" s="12"/>
      <c r="C4" s="12" t="s">
        <v>171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 t="s">
        <v>163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 t="s">
        <v>162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15.75">
      <c r="A6" s="12"/>
      <c r="B6" s="12"/>
      <c r="C6" s="12"/>
      <c r="D6" s="17" t="s">
        <v>124</v>
      </c>
      <c r="E6" s="4" t="s">
        <v>146</v>
      </c>
      <c r="F6" s="12"/>
      <c r="G6" s="12"/>
      <c r="H6" s="12"/>
      <c r="I6" s="12"/>
      <c r="J6" s="12"/>
      <c r="K6" s="12"/>
      <c r="L6" s="12"/>
      <c r="M6" s="12"/>
      <c r="N6" s="12" t="s">
        <v>182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5.75">
      <c r="A7" s="12"/>
      <c r="B7" s="12"/>
      <c r="C7" s="12"/>
      <c r="D7" s="17" t="s">
        <v>125</v>
      </c>
      <c r="E7" s="4" t="s">
        <v>147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5.75">
      <c r="A8" s="12"/>
      <c r="B8" s="12"/>
      <c r="C8" s="12"/>
      <c r="D8" s="17" t="s">
        <v>126</v>
      </c>
      <c r="E8" s="4"/>
      <c r="F8" s="12"/>
      <c r="G8" s="12"/>
      <c r="H8" s="12"/>
      <c r="I8" s="12"/>
      <c r="J8" s="12"/>
      <c r="K8" s="12"/>
      <c r="L8" s="12"/>
      <c r="M8" s="12"/>
      <c r="N8" s="12"/>
      <c r="O8" s="17" t="s">
        <v>80</v>
      </c>
      <c r="P8" s="86" t="s">
        <v>102</v>
      </c>
      <c r="Q8" s="165" t="s">
        <v>164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5.75">
      <c r="A9" s="12"/>
      <c r="B9" s="12"/>
      <c r="C9" s="12"/>
      <c r="D9" s="12" t="s">
        <v>157</v>
      </c>
      <c r="E9" s="16"/>
      <c r="F9" s="16"/>
      <c r="G9" s="12"/>
      <c r="H9" s="12"/>
      <c r="I9" s="12"/>
      <c r="J9" s="12"/>
      <c r="K9" s="12"/>
      <c r="L9" s="12"/>
      <c r="M9" s="12"/>
      <c r="N9" s="12"/>
      <c r="O9" s="17" t="s">
        <v>94</v>
      </c>
      <c r="P9" s="86" t="s">
        <v>103</v>
      </c>
      <c r="Q9" s="150" t="s">
        <v>122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50" t="s">
        <v>123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5.75">
      <c r="A11" s="12"/>
      <c r="B11" s="12"/>
      <c r="C11" s="12"/>
      <c r="D11" s="12"/>
      <c r="E11" s="16"/>
      <c r="F11" s="1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21">
      <c r="A12" s="12"/>
      <c r="B12" s="12"/>
      <c r="C12" s="14" t="s">
        <v>166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 t="s">
        <v>130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5.75">
      <c r="A13" s="12"/>
      <c r="B13" s="12"/>
      <c r="C13" s="12" t="s">
        <v>167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 t="s">
        <v>183</v>
      </c>
      <c r="O13" s="12"/>
      <c r="P13" s="12"/>
      <c r="Q13" s="12"/>
      <c r="R13" s="12"/>
      <c r="S13" s="12"/>
      <c r="T13" s="12"/>
      <c r="U13" s="4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>
      <c r="A14" s="12"/>
      <c r="B14" s="12"/>
      <c r="C14" s="12" t="s">
        <v>172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 t="s">
        <v>133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>
      <c r="A15" s="12"/>
      <c r="B15" s="12"/>
      <c r="C15" s="12" t="s">
        <v>184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78" t="s">
        <v>170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 t="s">
        <v>159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 t="s">
        <v>139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 t="s">
        <v>161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 t="s">
        <v>160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23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80" t="s">
        <v>181</v>
      </c>
      <c r="O22" s="180"/>
      <c r="P22" s="180"/>
      <c r="Q22" s="180"/>
      <c r="R22" s="180"/>
      <c r="S22" s="180"/>
      <c r="T22" s="180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93.75" customHeight="1">
      <c r="A23" s="13"/>
      <c r="B23" s="13"/>
      <c r="C23" s="1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ht="1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</sheetData>
  <mergeCells count="1">
    <mergeCell ref="N22:T22"/>
  </mergeCells>
  <dataValidations count="2">
    <dataValidation type="list" showInputMessage="1" showErrorMessage="1" sqref="P8:P9">
      <formula1>List_AlternateCurrency</formula1>
    </dataValidation>
    <dataValidation showInputMessage="1" showErrorMessage="1" sqref="E6:E8"/>
  </dataValidations>
  <hyperlinks>
    <hyperlink ref="N22" location="Planner!A1" display="&gt;&gt;&gt; CLICK HERE for the PLANNER"/>
    <hyperlink ref="N22:T22" location="Planner!A1" tooltip="&gt;&gt;&gt; CLICK HERE for the PLANNER" display="&gt;&gt;&gt; CLICK HERE for the PLANNER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theme="6"/>
  </sheetPr>
  <dimension ref="A1:AL99"/>
  <sheetViews>
    <sheetView showGridLines="0" showRowColHeaders="0" zoomScale="75" zoomScaleNormal="75" workbookViewId="0">
      <selection activeCell="G1" sqref="G1"/>
    </sheetView>
  </sheetViews>
  <sheetFormatPr defaultRowHeight="15"/>
  <cols>
    <col min="1" max="1" width="3" style="10" customWidth="1"/>
    <col min="2" max="2" width="4.5703125" style="10" customWidth="1"/>
    <col min="3" max="3" width="11" style="10" bestFit="1" customWidth="1"/>
    <col min="4" max="4" width="15.5703125" style="10" customWidth="1"/>
    <col min="5" max="5" width="13.42578125" style="10" customWidth="1"/>
    <col min="6" max="6" width="2.85546875" style="10" customWidth="1"/>
    <col min="7" max="7" width="12.28515625" style="10" customWidth="1"/>
    <col min="8" max="9" width="12.7109375" style="10" customWidth="1"/>
    <col min="10" max="10" width="11" style="10" customWidth="1"/>
    <col min="11" max="11" width="2.140625" style="10" customWidth="1"/>
    <col min="12" max="12" width="16.85546875" style="10" customWidth="1"/>
    <col min="13" max="13" width="12.7109375" style="10" customWidth="1"/>
    <col min="14" max="14" width="14.28515625" style="10" customWidth="1"/>
    <col min="15" max="15" width="11.7109375" style="10" customWidth="1"/>
    <col min="16" max="16" width="2.28515625" style="10" customWidth="1"/>
    <col min="17" max="17" width="13.85546875" style="10" customWidth="1"/>
    <col min="18" max="19" width="11.85546875" style="10" customWidth="1"/>
    <col min="20" max="20" width="11.42578125" style="10" customWidth="1"/>
    <col min="21" max="21" width="10.28515625" style="10" customWidth="1"/>
    <col min="22" max="22" width="11" style="10" customWidth="1"/>
    <col min="23" max="23" width="13.140625" style="10" customWidth="1"/>
    <col min="24" max="24" width="9.85546875" style="10" bestFit="1" customWidth="1"/>
    <col min="25" max="25" width="9.7109375" style="10" bestFit="1" customWidth="1"/>
    <col min="26" max="26" width="4.7109375" style="10" customWidth="1"/>
    <col min="27" max="16384" width="9.140625" style="10"/>
  </cols>
  <sheetData>
    <row r="1" spans="1:3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</row>
    <row r="3" spans="1:38" ht="23.25">
      <c r="A3" s="92"/>
      <c r="B3" s="92"/>
      <c r="C3" s="92"/>
      <c r="D3" s="12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38" ht="18.75" customHeight="1">
      <c r="A4" s="92"/>
      <c r="B4" s="93"/>
      <c r="C4" s="94" t="s">
        <v>78</v>
      </c>
      <c r="D4" s="95">
        <f ca="1">YEAR(TODAY())</f>
        <v>2010</v>
      </c>
      <c r="E4" s="92"/>
      <c r="F4" s="92"/>
      <c r="G4" s="92"/>
      <c r="H4" s="92"/>
      <c r="I4" s="181" t="s">
        <v>134</v>
      </c>
      <c r="J4" s="181" t="s">
        <v>138</v>
      </c>
      <c r="K4" s="92"/>
      <c r="L4" s="181" t="s">
        <v>135</v>
      </c>
      <c r="M4" s="181" t="s">
        <v>137</v>
      </c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</row>
    <row r="5" spans="1:38" ht="15.75" thickBot="1">
      <c r="A5" s="92"/>
      <c r="B5" s="92"/>
      <c r="C5" s="94" t="s">
        <v>80</v>
      </c>
      <c r="D5" s="95" t="str">
        <f>Local_Currency</f>
        <v>GBP</v>
      </c>
      <c r="E5" s="92"/>
      <c r="F5" s="92"/>
      <c r="G5" s="92"/>
      <c r="H5" s="92"/>
      <c r="I5" s="182"/>
      <c r="J5" s="183"/>
      <c r="K5" s="92"/>
      <c r="L5" s="182"/>
      <c r="M5" s="18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</row>
    <row r="6" spans="1:38" ht="19.5" thickBot="1">
      <c r="A6" s="92"/>
      <c r="B6" s="93"/>
      <c r="C6" s="94" t="s">
        <v>94</v>
      </c>
      <c r="D6" s="95" t="str">
        <f>Alt_Currency</f>
        <v>USD</v>
      </c>
      <c r="E6" s="92"/>
      <c r="F6" s="92"/>
      <c r="G6" s="92"/>
      <c r="H6" s="96" t="s">
        <v>6</v>
      </c>
      <c r="I6" s="97">
        <f>SUMIF(Planner!$E5:$E115,"I",Planner!$AR5:$AR115)</f>
        <v>5230.170000000001</v>
      </c>
      <c r="J6" s="162">
        <f>SUMIF(Planner!$E5:$E115,"I",Planner!$AS5:$AS115)</f>
        <v>62762.04</v>
      </c>
      <c r="K6" s="163"/>
      <c r="L6" s="97">
        <f>SUMIF(Planner!$E5:$E115,"I",Planner!$L5:$L115)</f>
        <v>5251.0033333333331</v>
      </c>
      <c r="M6" s="97">
        <f>SUMIF(Planner!$E5:$E115,"I",Planner!$AB5:$AB115)</f>
        <v>63012.04</v>
      </c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</row>
    <row r="7" spans="1:38" ht="19.5" thickBot="1">
      <c r="A7" s="92"/>
      <c r="B7" s="93"/>
      <c r="C7" s="177"/>
      <c r="D7" s="177"/>
      <c r="E7" s="92"/>
      <c r="F7" s="92"/>
      <c r="G7" s="92"/>
      <c r="H7" s="96" t="s">
        <v>97</v>
      </c>
      <c r="I7" s="97">
        <f>SUMIF(Planner!$E5:$E115,"E",Planner!$AR5:$AR115)</f>
        <v>2070.6785353760788</v>
      </c>
      <c r="J7" s="162">
        <f>SUMIF(Planner!$E5:$E115,"E",Planner!$AS5:$AS115)</f>
        <v>24848.142424512949</v>
      </c>
      <c r="K7" s="163"/>
      <c r="L7" s="97">
        <f>SUMIF(Planner!$E5:$E115,"e",Planner!$L5:$L115)</f>
        <v>1397.0791666666664</v>
      </c>
      <c r="M7" s="97">
        <f>SUMIF(Planner!$E5:$E115,"E",Planner!$AB5:$AB115)</f>
        <v>16764.95</v>
      </c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</row>
    <row r="8" spans="1:38" ht="19.5" thickBot="1">
      <c r="A8" s="92"/>
      <c r="B8" s="93"/>
      <c r="C8" s="177"/>
      <c r="D8" s="177"/>
      <c r="E8" s="92"/>
      <c r="F8" s="92"/>
      <c r="G8" s="92"/>
      <c r="H8" s="92"/>
      <c r="I8" s="98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</row>
    <row r="9" spans="1:38" ht="19.5" thickBot="1">
      <c r="A9" s="92"/>
      <c r="B9" s="93"/>
      <c r="C9" s="177"/>
      <c r="D9" s="177"/>
      <c r="E9" s="92"/>
      <c r="F9" s="92"/>
      <c r="G9" s="92"/>
      <c r="H9" s="99" t="s">
        <v>153</v>
      </c>
      <c r="I9" s="100">
        <f>I6-I7</f>
        <v>3159.4914646239222</v>
      </c>
      <c r="J9" s="160">
        <f>J6-J7</f>
        <v>37913.897575487048</v>
      </c>
      <c r="K9" s="161"/>
      <c r="L9" s="100">
        <f>L6-L7</f>
        <v>3853.9241666666667</v>
      </c>
      <c r="M9" s="100">
        <f>M6-M7</f>
        <v>46247.09</v>
      </c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</row>
    <row r="10" spans="1:38" ht="19.5" customHeight="1" thickBot="1">
      <c r="A10" s="92"/>
      <c r="B10" s="98"/>
      <c r="C10" s="177"/>
      <c r="D10" s="177"/>
      <c r="E10" s="92"/>
      <c r="F10" s="92"/>
      <c r="G10" s="92"/>
      <c r="H10" s="96" t="s">
        <v>132</v>
      </c>
      <c r="I10" s="92"/>
      <c r="J10" s="162">
        <f>SUMIF(Planner!$E5:$E115,"S",Planner!$K5:$K115)</f>
        <v>2000</v>
      </c>
      <c r="K10" s="163"/>
      <c r="L10" s="92"/>
      <c r="M10" s="97">
        <f>SUMIF(Planner!$E5:$E115,"S",Planner!$K5:$K115)</f>
        <v>2000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</row>
    <row r="11" spans="1:38" ht="15.75" thickBot="1">
      <c r="A11" s="92"/>
      <c r="B11" s="92"/>
      <c r="C11" s="177"/>
      <c r="D11" s="177"/>
      <c r="E11" s="92"/>
      <c r="F11" s="92"/>
      <c r="G11" s="92"/>
      <c r="H11" s="96" t="s">
        <v>154</v>
      </c>
      <c r="I11" s="92"/>
      <c r="J11" s="160">
        <f>SUM(J9:J10)</f>
        <v>39913.897575487048</v>
      </c>
      <c r="K11" s="161"/>
      <c r="L11" s="92"/>
      <c r="M11" s="100">
        <f>SUM(M9:M10)</f>
        <v>48247.09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</row>
    <row r="12" spans="1:38">
      <c r="A12" s="92"/>
      <c r="B12" s="92"/>
      <c r="C12" s="177"/>
      <c r="D12" s="177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</row>
    <row r="13" spans="1:38">
      <c r="A13" s="92"/>
      <c r="B13" s="92"/>
      <c r="C13" s="177"/>
      <c r="D13" s="177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</row>
    <row r="14" spans="1:38" ht="63.75" customHeigh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</row>
    <row r="15" spans="1:38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</row>
    <row r="16" spans="1:38" ht="10.5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</row>
    <row r="17" spans="1:38" ht="23.25">
      <c r="A17" s="102"/>
      <c r="B17" s="106"/>
      <c r="C17" s="153"/>
      <c r="D17" s="154"/>
      <c r="E17" s="155"/>
      <c r="F17" s="102"/>
      <c r="G17" s="103"/>
      <c r="H17" s="104"/>
      <c r="I17" s="104"/>
      <c r="J17" s="104"/>
      <c r="K17" s="104"/>
      <c r="L17" s="104"/>
      <c r="M17" s="104"/>
      <c r="N17" s="104"/>
      <c r="O17" s="105"/>
      <c r="P17" s="102"/>
      <c r="Q17" s="103"/>
      <c r="R17" s="104"/>
      <c r="S17" s="104"/>
      <c r="T17" s="104"/>
      <c r="U17" s="104"/>
      <c r="V17" s="104"/>
      <c r="W17" s="104"/>
      <c r="X17" s="104"/>
      <c r="Y17" s="104"/>
      <c r="Z17" s="105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</row>
    <row r="18" spans="1:38">
      <c r="A18" s="102"/>
      <c r="B18" s="106"/>
      <c r="C18" s="106"/>
      <c r="D18" s="106"/>
      <c r="E18" s="155"/>
      <c r="F18" s="102"/>
      <c r="G18" s="104"/>
      <c r="H18" s="104"/>
      <c r="I18" s="104"/>
      <c r="J18" s="104"/>
      <c r="K18" s="104"/>
      <c r="L18" s="104"/>
      <c r="M18" s="104"/>
      <c r="N18" s="104"/>
      <c r="O18" s="105"/>
      <c r="P18" s="102"/>
      <c r="Q18" s="104"/>
      <c r="R18" s="104"/>
      <c r="S18" s="104"/>
      <c r="T18" s="104"/>
      <c r="U18" s="104"/>
      <c r="V18" s="104"/>
      <c r="W18" s="104"/>
      <c r="X18" s="104"/>
      <c r="Y18" s="104"/>
      <c r="Z18" s="105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38" ht="15.75">
      <c r="A19" s="102"/>
      <c r="B19" s="106"/>
      <c r="C19" s="109" t="s">
        <v>101</v>
      </c>
      <c r="D19" s="159" t="s">
        <v>102</v>
      </c>
      <c r="E19" s="156">
        <f>IF(ISERROR(VLOOKUP(Filter_Currency,Lookup_Currencies,2,FALSE)=TRUE),"",VLOOKUP(Filter_Currency,Lookup_Currencies,2,FALSE))</f>
        <v>1</v>
      </c>
      <c r="F19" s="102"/>
      <c r="G19" s="104"/>
      <c r="H19" s="104"/>
      <c r="I19" s="107" t="str">
        <f>CONCATENATE("Expense  (",Filter_Currency,")")</f>
        <v>Expense  (GBP)</v>
      </c>
      <c r="J19" s="108"/>
      <c r="K19" s="104"/>
      <c r="L19" s="104"/>
      <c r="M19" s="104"/>
      <c r="N19" s="104"/>
      <c r="O19" s="105"/>
      <c r="P19" s="102"/>
      <c r="Q19" s="104"/>
      <c r="R19" s="104"/>
      <c r="S19" s="107" t="str">
        <f>CONCATENATE("Income  (",Filter_Currency,")")</f>
        <v>Income  (GBP)</v>
      </c>
      <c r="T19" s="105"/>
      <c r="U19" s="104"/>
      <c r="V19" s="104"/>
      <c r="W19" s="104"/>
      <c r="X19" s="104"/>
      <c r="Y19" s="104"/>
      <c r="Z19" s="105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</row>
    <row r="20" spans="1:38" ht="15.75">
      <c r="A20" s="102"/>
      <c r="B20" s="106"/>
      <c r="C20" s="106"/>
      <c r="D20" s="106"/>
      <c r="E20" s="155"/>
      <c r="F20" s="102"/>
      <c r="G20" s="104"/>
      <c r="H20" s="110" t="s">
        <v>6</v>
      </c>
      <c r="I20" s="111">
        <f ca="1">IF(AND(Filter_Person="*All",Filter_Tag="*All"),SUMPRODUCT(--(Planner_Type="E"),--(Planner_Category=Dashboard!$H20),INDIRECT($D$22))*Filter_Currency_ExchangeRate,
IF(AND(Filter_Person&lt;&gt;"*All",Filter_Tag="*All"),SUMPRODUCT(--(Planner_Type="E"),--(Planner_Category=Dashboard!$H20),--(Planner_Person=Filter_Person),INDIRECT($D$22))*Filter_Currency_ExchangeRate,
IF(AND(Filter_Person="*All",Filter_Tag&lt;&gt;"*All"),SUMPRODUCT(--(Planner_Type="E"),--(Planner_Category=Dashboard!$H20),--(Planner_Tag=Filter_Tag),INDIRECT($D$22))*Filter_Currency_ExchangeRate,
SUMPRODUCT(--(Planner_Type="E"),--(Planner_Category=Dashboard!H20),--(Planner_Person=Filter_Person),--(Planner_Tag=Filter_Tag),INDIRECT($D$22))*Filter_Currency_ExchangeRate)))</f>
        <v>0</v>
      </c>
      <c r="J20" s="112" t="e">
        <f t="shared" ref="J20:J28" ca="1" si="0">IF($I20=0,NA(),$I20)</f>
        <v>#N/A</v>
      </c>
      <c r="K20" s="104"/>
      <c r="L20" s="104"/>
      <c r="M20" s="104"/>
      <c r="N20" s="104"/>
      <c r="O20" s="105"/>
      <c r="P20" s="102"/>
      <c r="Q20" s="104"/>
      <c r="R20" s="110" t="s">
        <v>6</v>
      </c>
      <c r="S20" s="111">
        <f ca="1">IF(AND(Filter_Person="*All",Filter_Tag="*All"),SUMPRODUCT(--(Planner_Type="I"),--(Planner_Category=Dashboard!$R20),INDIRECT($D$22))*Filter_Currency_ExchangeRate,
IF(AND(Filter_Person&lt;&gt;"*All",Filter_Tag="*All"),SUMPRODUCT(--(Planner_Type="I"),--(Planner_Category=Dashboard!$R20),--(Planner_Person=Filter_Person),INDIRECT($D$22))*Filter_Currency_ExchangeRate,
IF(AND(Filter_Person="*All",Filter_Tag&lt;&gt;"*All"),SUMPRODUCT(--(Planner_Type="I"),--(Planner_Category=Dashboard!$R20),--(Planner_Tag=Filter_Tag),INDIRECT($D$22))*Filter_Currency_ExchangeRate,
SUMPRODUCT(--(Planner_Type="I"),--(Planner_Category=Dashboard!R20),--(Planner_Person=Filter_Person),--(Planner_Tag=Filter_Tag),INDIRECT($D$22))*Filter_Currency_ExchangeRate)))</f>
        <v>55750</v>
      </c>
      <c r="T20" s="112">
        <f t="shared" ref="T20:T28" ca="1" si="1">IF($S20=0,NA(),$S20)</f>
        <v>55750</v>
      </c>
      <c r="U20" s="104"/>
      <c r="V20" s="104"/>
      <c r="W20" s="104"/>
      <c r="X20" s="104"/>
      <c r="Y20" s="104"/>
      <c r="Z20" s="105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</row>
    <row r="21" spans="1:38" ht="15.75">
      <c r="A21" s="102"/>
      <c r="B21" s="106"/>
      <c r="C21" s="109" t="s">
        <v>107</v>
      </c>
      <c r="D21" s="159" t="s">
        <v>136</v>
      </c>
      <c r="E21" s="155"/>
      <c r="F21" s="102"/>
      <c r="G21" s="104"/>
      <c r="H21" s="110" t="s">
        <v>17</v>
      </c>
      <c r="I21" s="111">
        <f ca="1">IF(AND(Filter_Person="*All",Filter_Tag="*All"),SUMPRODUCT(--(Planner_Type="E"),--(Planner_Category=Dashboard!$H21),INDIRECT($D$22))*Filter_Currency_ExchangeRate,
IF(AND(Filter_Person&lt;&gt;"*All",Filter_Tag="*All"),SUMPRODUCT(--(Planner_Type="E"),--(Planner_Category=Dashboard!$H21),--(Planner_Person=Filter_Person),INDIRECT($D$22))*Filter_Currency_ExchangeRate,
IF(AND(Filter_Person="*All",Filter_Tag&lt;&gt;"*All"),SUMPRODUCT(--(Planner_Type="E"),--(Planner_Category=Dashboard!$H21),--(Planner_Tag=Filter_Tag),INDIRECT($D$22))*Filter_Currency_ExchangeRate,
SUMPRODUCT(--(Planner_Type="E"),--(Planner_Category=Dashboard!H21),--(Planner_Person=Filter_Person),--(Planner_Tag=Filter_Tag),INDIRECT($D$22))*Filter_Currency_ExchangeRate)))</f>
        <v>0</v>
      </c>
      <c r="J21" s="112" t="e">
        <f t="shared" ca="1" si="0"/>
        <v>#N/A</v>
      </c>
      <c r="K21" s="104"/>
      <c r="L21" s="104"/>
      <c r="M21" s="104"/>
      <c r="N21" s="104"/>
      <c r="O21" s="105"/>
      <c r="P21" s="102"/>
      <c r="Q21" s="104"/>
      <c r="R21" s="110" t="s">
        <v>17</v>
      </c>
      <c r="S21" s="111">
        <f ca="1">IF(AND(Filter_Person="*All",Filter_Tag="*All"),SUMPRODUCT(--(Planner_Type="I"),--(Planner_Category=Dashboard!$R21),INDIRECT($D$22))*Filter_Currency_ExchangeRate,
IF(AND(Filter_Person&lt;&gt;"*All",Filter_Tag="*All"),SUMPRODUCT(--(Planner_Type="I"),--(Planner_Category=Dashboard!$R21),--(Planner_Person=Filter_Person),INDIRECT($D$22))*Filter_Currency_ExchangeRate,
IF(AND(Filter_Person="*All",Filter_Tag&lt;&gt;"*All"),SUMPRODUCT(--(Planner_Type="I"),--(Planner_Category=Dashboard!$R21),--(Planner_Tag=Filter_Tag),INDIRECT($D$22))*Filter_Currency_ExchangeRate,
SUMPRODUCT(--(Planner_Type="I"),--(Planner_Category=Dashboard!R21),--(Planner_Person=Filter_Person),--(Planner_Tag=Filter_Tag),INDIRECT($D$22))*Filter_Currency_ExchangeRate)))</f>
        <v>7262.04</v>
      </c>
      <c r="T21" s="112">
        <f t="shared" ca="1" si="1"/>
        <v>7262.04</v>
      </c>
      <c r="U21" s="104"/>
      <c r="V21" s="104"/>
      <c r="W21" s="104"/>
      <c r="X21" s="104"/>
      <c r="Y21" s="104"/>
      <c r="Z21" s="105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</row>
    <row r="22" spans="1:38" ht="15.75">
      <c r="A22" s="102"/>
      <c r="B22" s="106"/>
      <c r="C22" s="106"/>
      <c r="D22" s="179" t="str">
        <f ca="1">CONCATENATE("Planner!$"&amp;SUBSTITUTE(ADDRESS(1,COLUMN(INDIRECT(Filter_Graph)),4),"1","")&amp;"$5:$"&amp;SUBSTITUTE(ADDRESS(1,COLUMN(INDIRECT(Filter_Graph)),4),"1","")&amp;"$",MATCH(9.999999E+306,Planner!$AA:$AA))</f>
        <v>Planner!$AB$5:$AB$115</v>
      </c>
      <c r="E22" s="155"/>
      <c r="F22" s="102"/>
      <c r="G22" s="104"/>
      <c r="H22" s="110" t="s">
        <v>7</v>
      </c>
      <c r="I22" s="111">
        <f ca="1">IF(AND(Filter_Person="*All",Filter_Tag="*All"),SUMPRODUCT(--(Planner_Type="E"),--(Planner_Category=Dashboard!$H22),INDIRECT($D$22))*Filter_Currency_ExchangeRate,
IF(AND(Filter_Person&lt;&gt;"*All",Filter_Tag="*All"),SUMPRODUCT(--(Planner_Type="E"),--(Planner_Category=Dashboard!$H22),--(Planner_Person=Filter_Person),INDIRECT($D$22))*Filter_Currency_ExchangeRate,
IF(AND(Filter_Person="*All",Filter_Tag&lt;&gt;"*All"),SUMPRODUCT(--(Planner_Type="E"),--(Planner_Category=Dashboard!$H22),--(Planner_Tag=Filter_Tag),INDIRECT($D$22))*Filter_Currency_ExchangeRate,
SUMPRODUCT(--(Planner_Type="E"),--(Planner_Category=Dashboard!H22),--(Planner_Person=Filter_Person),--(Planner_Tag=Filter_Tag),INDIRECT($D$22))*Filter_Currency_ExchangeRate)))</f>
        <v>6000</v>
      </c>
      <c r="J22" s="112">
        <f t="shared" ca="1" si="0"/>
        <v>6000</v>
      </c>
      <c r="K22" s="104"/>
      <c r="L22" s="104"/>
      <c r="M22" s="104"/>
      <c r="N22" s="104"/>
      <c r="O22" s="105"/>
      <c r="P22" s="102"/>
      <c r="Q22" s="104"/>
      <c r="R22" s="110" t="s">
        <v>7</v>
      </c>
      <c r="S22" s="111">
        <f ca="1">IF(AND(Filter_Person="*All",Filter_Tag="*All"),SUMPRODUCT(--(Planner_Type="I"),--(Planner_Category=Dashboard!$R22),INDIRECT($D$22))*Filter_Currency_ExchangeRate,
IF(AND(Filter_Person&lt;&gt;"*All",Filter_Tag="*All"),SUMPRODUCT(--(Planner_Type="I"),--(Planner_Category=Dashboard!$R22),--(Planner_Person=Filter_Person),INDIRECT($D$22))*Filter_Currency_ExchangeRate,
IF(AND(Filter_Person="*All",Filter_Tag&lt;&gt;"*All"),SUMPRODUCT(--(Planner_Type="I"),--(Planner_Category=Dashboard!$R22),--(Planner_Tag=Filter_Tag),INDIRECT($D$22))*Filter_Currency_ExchangeRate,
SUMPRODUCT(--(Planner_Type="I"),--(Planner_Category=Dashboard!R22),--(Planner_Person=Filter_Person),--(Planner_Tag=Filter_Tag),INDIRECT($D$22))*Filter_Currency_ExchangeRate)))</f>
        <v>0</v>
      </c>
      <c r="T22" s="112" t="e">
        <f t="shared" ca="1" si="1"/>
        <v>#N/A</v>
      </c>
      <c r="U22" s="104"/>
      <c r="V22" s="104"/>
      <c r="W22" s="104"/>
      <c r="X22" s="104"/>
      <c r="Y22" s="104"/>
      <c r="Z22" s="105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</row>
    <row r="23" spans="1:38" ht="15.75">
      <c r="A23" s="102"/>
      <c r="B23" s="106"/>
      <c r="C23" s="109" t="s">
        <v>98</v>
      </c>
      <c r="D23" s="159" t="s">
        <v>100</v>
      </c>
      <c r="E23" s="155"/>
      <c r="F23" s="102"/>
      <c r="G23" s="104"/>
      <c r="H23" s="110" t="s">
        <v>8</v>
      </c>
      <c r="I23" s="111">
        <f ca="1">IF(AND(Filter_Person="*All",Filter_Tag="*All"),SUMPRODUCT(--(Planner_Type="E"),--(Planner_Category=Dashboard!$H23),INDIRECT($D$22))*Filter_Currency_ExchangeRate,
IF(AND(Filter_Person&lt;&gt;"*All",Filter_Tag="*All"),SUMPRODUCT(--(Planner_Type="E"),--(Planner_Category=Dashboard!$H23),--(Planner_Person=Filter_Person),INDIRECT($D$22))*Filter_Currency_ExchangeRate,
IF(AND(Filter_Person="*All",Filter_Tag&lt;&gt;"*All"),SUMPRODUCT(--(Planner_Type="E"),--(Planner_Category=Dashboard!$H23),--(Planner_Tag=Filter_Tag),INDIRECT($D$22))*Filter_Currency_ExchangeRate,
SUMPRODUCT(--(Planner_Type="E"),--(Planner_Category=Dashboard!H23),--(Planner_Person=Filter_Person),--(Planner_Tag=Filter_Tag),INDIRECT($D$22))*Filter_Currency_ExchangeRate)))</f>
        <v>3090</v>
      </c>
      <c r="J23" s="112">
        <f t="shared" ca="1" si="0"/>
        <v>3090</v>
      </c>
      <c r="K23" s="104"/>
      <c r="L23" s="104"/>
      <c r="M23" s="104"/>
      <c r="N23" s="104"/>
      <c r="O23" s="105"/>
      <c r="P23" s="102"/>
      <c r="Q23" s="104"/>
      <c r="R23" s="110" t="s">
        <v>8</v>
      </c>
      <c r="S23" s="111">
        <f ca="1">IF(AND(Filter_Person="*All",Filter_Tag="*All"),SUMPRODUCT(--(Planner_Type="I"),--(Planner_Category=Dashboard!$R23),INDIRECT($D$22))*Filter_Currency_ExchangeRate,
IF(AND(Filter_Person&lt;&gt;"*All",Filter_Tag="*All"),SUMPRODUCT(--(Planner_Type="I"),--(Planner_Category=Dashboard!$R23),--(Planner_Person=Filter_Person),INDIRECT($D$22))*Filter_Currency_ExchangeRate,
IF(AND(Filter_Person="*All",Filter_Tag&lt;&gt;"*All"),SUMPRODUCT(--(Planner_Type="I"),--(Planner_Category=Dashboard!$R23),--(Planner_Tag=Filter_Tag),INDIRECT($D$22))*Filter_Currency_ExchangeRate,
SUMPRODUCT(--(Planner_Type="I"),--(Planner_Category=Dashboard!R23),--(Planner_Person=Filter_Person),--(Planner_Tag=Filter_Tag),INDIRECT($D$22))*Filter_Currency_ExchangeRate)))</f>
        <v>0</v>
      </c>
      <c r="T23" s="112" t="e">
        <f t="shared" ca="1" si="1"/>
        <v>#N/A</v>
      </c>
      <c r="U23" s="104"/>
      <c r="V23" s="104"/>
      <c r="W23" s="104"/>
      <c r="X23" s="104"/>
      <c r="Y23" s="104"/>
      <c r="Z23" s="105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</row>
    <row r="24" spans="1:38" ht="15.75">
      <c r="A24" s="102"/>
      <c r="B24" s="106"/>
      <c r="C24" s="113"/>
      <c r="D24" s="113"/>
      <c r="E24" s="155"/>
      <c r="F24" s="102"/>
      <c r="G24" s="104"/>
      <c r="H24" s="110" t="s">
        <v>18</v>
      </c>
      <c r="I24" s="111">
        <f ca="1">IF(AND(Filter_Person="*All",Filter_Tag="*All"),SUMPRODUCT(--(Planner_Type="E"),--(Planner_Category=Dashboard!$H24),INDIRECT($D$22))*Filter_Currency_ExchangeRate,
IF(AND(Filter_Person&lt;&gt;"*All",Filter_Tag="*All"),SUMPRODUCT(--(Planner_Type="E"),--(Planner_Category=Dashboard!$H24),--(Planner_Person=Filter_Person),INDIRECT($D$22))*Filter_Currency_ExchangeRate,
IF(AND(Filter_Person="*All",Filter_Tag&lt;&gt;"*All"),SUMPRODUCT(--(Planner_Type="E"),--(Planner_Category=Dashboard!$H24),--(Planner_Tag=Filter_Tag),INDIRECT($D$22))*Filter_Currency_ExchangeRate,
SUMPRODUCT(--(Planner_Type="E"),--(Planner_Category=Dashboard!H24),--(Planner_Person=Filter_Person),--(Planner_Tag=Filter_Tag),INDIRECT($D$22))*Filter_Currency_ExchangeRate)))</f>
        <v>0</v>
      </c>
      <c r="J24" s="112" t="e">
        <f t="shared" ca="1" si="0"/>
        <v>#N/A</v>
      </c>
      <c r="K24" s="104"/>
      <c r="L24" s="104"/>
      <c r="M24" s="104"/>
      <c r="N24" s="104"/>
      <c r="O24" s="105"/>
      <c r="P24" s="102"/>
      <c r="Q24" s="104"/>
      <c r="R24" s="110" t="s">
        <v>18</v>
      </c>
      <c r="S24" s="111">
        <f ca="1">IF(AND(Filter_Person="*All",Filter_Tag="*All"),SUMPRODUCT(--(Planner_Type="I"),--(Planner_Category=Dashboard!$R24),INDIRECT($D$22))*Filter_Currency_ExchangeRate,
IF(AND(Filter_Person&lt;&gt;"*All",Filter_Tag="*All"),SUMPRODUCT(--(Planner_Type="I"),--(Planner_Category=Dashboard!$R24),--(Planner_Person=Filter_Person),INDIRECT($D$22))*Filter_Currency_ExchangeRate,
IF(AND(Filter_Person="*All",Filter_Tag&lt;&gt;"*All"),SUMPRODUCT(--(Planner_Type="I"),--(Planner_Category=Dashboard!$R24),--(Planner_Tag=Filter_Tag),INDIRECT($D$22))*Filter_Currency_ExchangeRate,
SUMPRODUCT(--(Planner_Type="I"),--(Planner_Category=Dashboard!R24),--(Planner_Person=Filter_Person),--(Planner_Tag=Filter_Tag),INDIRECT($D$22))*Filter_Currency_ExchangeRate)))</f>
        <v>0</v>
      </c>
      <c r="T24" s="112" t="e">
        <f t="shared" ca="1" si="1"/>
        <v>#N/A</v>
      </c>
      <c r="U24" s="104"/>
      <c r="V24" s="104"/>
      <c r="W24" s="104"/>
      <c r="X24" s="104"/>
      <c r="Y24" s="104"/>
      <c r="Z24" s="105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</row>
    <row r="25" spans="1:38" ht="15.75">
      <c r="A25" s="102"/>
      <c r="B25" s="106"/>
      <c r="C25" s="109" t="s">
        <v>88</v>
      </c>
      <c r="D25" s="158" t="s">
        <v>100</v>
      </c>
      <c r="E25" s="155"/>
      <c r="F25" s="102"/>
      <c r="G25" s="104"/>
      <c r="H25" s="110" t="s">
        <v>9</v>
      </c>
      <c r="I25" s="111">
        <f ca="1">IF(AND(Filter_Person="*All",Filter_Tag="*All"),SUMPRODUCT(--(Planner_Type="E"),--(Planner_Category=Dashboard!$H25),INDIRECT($D$22))*Filter_Currency_ExchangeRate,
IF(AND(Filter_Person&lt;&gt;"*All",Filter_Tag="*All"),SUMPRODUCT(--(Planner_Type="E"),--(Planner_Category=Dashboard!$H25),--(Planner_Person=Filter_Person),INDIRECT($D$22))*Filter_Currency_ExchangeRate,
IF(AND(Filter_Person="*All",Filter_Tag&lt;&gt;"*All"),SUMPRODUCT(--(Planner_Type="E"),--(Planner_Category=Dashboard!$H25),--(Planner_Tag=Filter_Tag),INDIRECT($D$22))*Filter_Currency_ExchangeRate,
SUMPRODUCT(--(Planner_Type="E"),--(Planner_Category=Dashboard!H25),--(Planner_Person=Filter_Person),--(Planner_Tag=Filter_Tag),INDIRECT($D$22))*Filter_Currency_ExchangeRate)))</f>
        <v>7640</v>
      </c>
      <c r="J25" s="112">
        <f t="shared" ca="1" si="0"/>
        <v>7640</v>
      </c>
      <c r="K25" s="104"/>
      <c r="L25" s="104"/>
      <c r="M25" s="104"/>
      <c r="N25" s="104"/>
      <c r="O25" s="105"/>
      <c r="P25" s="102"/>
      <c r="Q25" s="104"/>
      <c r="R25" s="110" t="s">
        <v>9</v>
      </c>
      <c r="S25" s="111">
        <f ca="1">IF(AND(Filter_Person="*All",Filter_Tag="*All"),SUMPRODUCT(--(Planner_Type="I"),--(Planner_Category=Dashboard!$R25),INDIRECT($D$22))*Filter_Currency_ExchangeRate,
IF(AND(Filter_Person&lt;&gt;"*All",Filter_Tag="*All"),SUMPRODUCT(--(Planner_Type="I"),--(Planner_Category=Dashboard!$R25),--(Planner_Person=Filter_Person),INDIRECT($D$22))*Filter_Currency_ExchangeRate,
IF(AND(Filter_Person="*All",Filter_Tag&lt;&gt;"*All"),SUMPRODUCT(--(Planner_Type="I"),--(Planner_Category=Dashboard!$R25),--(Planner_Tag=Filter_Tag),INDIRECT($D$22))*Filter_Currency_ExchangeRate,
SUMPRODUCT(--(Planner_Type="I"),--(Planner_Category=Dashboard!R25),--(Planner_Person=Filter_Person),--(Planner_Tag=Filter_Tag),INDIRECT($D$22))*Filter_Currency_ExchangeRate)))</f>
        <v>0</v>
      </c>
      <c r="T25" s="112" t="e">
        <f t="shared" ca="1" si="1"/>
        <v>#N/A</v>
      </c>
      <c r="U25" s="104"/>
      <c r="V25" s="104"/>
      <c r="W25" s="104"/>
      <c r="X25" s="104"/>
      <c r="Y25" s="104"/>
      <c r="Z25" s="105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</row>
    <row r="26" spans="1:38" ht="15.75">
      <c r="A26" s="102"/>
      <c r="B26" s="106"/>
      <c r="C26" s="106"/>
      <c r="D26" s="106"/>
      <c r="E26" s="155"/>
      <c r="F26" s="102"/>
      <c r="G26" s="104"/>
      <c r="H26" s="110" t="s">
        <v>5</v>
      </c>
      <c r="I26" s="111">
        <f ca="1">IF(AND(Filter_Person="*All",Filter_Tag="*All"),SUMPRODUCT(--(Planner_Type="E"),--(Planner_Category=Dashboard!$H26),INDIRECT($D$22))*Filter_Currency_ExchangeRate,
IF(AND(Filter_Person&lt;&gt;"*All",Filter_Tag="*All"),SUMPRODUCT(--(Planner_Type="E"),--(Planner_Category=Dashboard!$H26),--(Planner_Person=Filter_Person),INDIRECT($D$22))*Filter_Currency_ExchangeRate,
IF(AND(Filter_Person="*All",Filter_Tag&lt;&gt;"*All"),SUMPRODUCT(--(Planner_Type="E"),--(Planner_Category=Dashboard!$H26),--(Planner_Tag=Filter_Tag),INDIRECT($D$22))*Filter_Currency_ExchangeRate,
SUMPRODUCT(--(Planner_Type="E"),--(Planner_Category=Dashboard!H26),--(Planner_Person=Filter_Person),--(Planner_Tag=Filter_Tag),INDIRECT($D$22))*Filter_Currency_ExchangeRate)))</f>
        <v>0</v>
      </c>
      <c r="J26" s="112" t="e">
        <f t="shared" ca="1" si="0"/>
        <v>#N/A</v>
      </c>
      <c r="K26" s="104"/>
      <c r="L26" s="104"/>
      <c r="M26" s="104"/>
      <c r="N26" s="104"/>
      <c r="O26" s="105"/>
      <c r="P26" s="102"/>
      <c r="Q26" s="104"/>
      <c r="R26" s="110" t="s">
        <v>5</v>
      </c>
      <c r="S26" s="111">
        <f ca="1">IF(AND(Filter_Person="*All",Filter_Tag="*All"),SUMPRODUCT(--(Planner_Type="I"),--(Planner_Category=Dashboard!$R26),INDIRECT($D$22))*Filter_Currency_ExchangeRate,
IF(AND(Filter_Person&lt;&gt;"*All",Filter_Tag="*All"),SUMPRODUCT(--(Planner_Type="I"),--(Planner_Category=Dashboard!$R26),--(Planner_Person=Filter_Person),INDIRECT($D$22))*Filter_Currency_ExchangeRate,
IF(AND(Filter_Person="*All",Filter_Tag&lt;&gt;"*All"),SUMPRODUCT(--(Planner_Type="I"),--(Planner_Category=Dashboard!$R26),--(Planner_Tag=Filter_Tag),INDIRECT($D$22))*Filter_Currency_ExchangeRate,
SUMPRODUCT(--(Planner_Type="I"),--(Planner_Category=Dashboard!R26),--(Planner_Person=Filter_Person),--(Planner_Tag=Filter_Tag),INDIRECT($D$22))*Filter_Currency_ExchangeRate)))</f>
        <v>0</v>
      </c>
      <c r="T26" s="112" t="e">
        <f t="shared" ca="1" si="1"/>
        <v>#N/A</v>
      </c>
      <c r="U26" s="104"/>
      <c r="V26" s="104"/>
      <c r="W26" s="104"/>
      <c r="X26" s="104"/>
      <c r="Y26" s="104"/>
      <c r="Z26" s="105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</row>
    <row r="27" spans="1:38" ht="15.75">
      <c r="A27" s="102"/>
      <c r="B27" s="106"/>
      <c r="C27" s="106"/>
      <c r="D27" s="106"/>
      <c r="E27" s="171" t="str">
        <f>IF(AND(Filter_Person="*All",Filter_Tag&lt;&gt;"*All"),CONCATENATE(Filter_Graph," Expense for TAG: ",Filter_Tag,"(",Filter_Currency,")"),IF(AND(Filter_Person&lt;&gt;"*All",Filter_Tag="*All"),CONCATENATE(Filter_Graph," Expense for ",Filter_Person,"(",Filter_Currency,")"),IF(AND(Filter_Person&lt;&gt;"*All",Filter_Tag&lt;&gt;"*All"),CONCATENATE(Filter_Graph," Expense for ",Filter_Person," and TAG: ",Filter_Tag," (",Filter_Currency,")"),CONCATENATE(Filter_Graph," Expense(",Filter_Currency,")"))))</f>
        <v>Annual Expense(GBP)</v>
      </c>
      <c r="F27" s="102"/>
      <c r="G27" s="104"/>
      <c r="H27" s="110" t="s">
        <v>62</v>
      </c>
      <c r="I27" s="111">
        <f ca="1">IF(AND(Filter_Person="*All",Filter_Tag="*All"),SUMPRODUCT(--(Planner_Type="E"),--(Planner_Category=Dashboard!$H27),INDIRECT($D$22))*Filter_Currency_ExchangeRate,
IF(AND(Filter_Person&lt;&gt;"*All",Filter_Tag="*All"),SUMPRODUCT(--(Planner_Type="E"),--(Planner_Category=Dashboard!$H27),--(Planner_Person=Filter_Person),INDIRECT($D$22))*Filter_Currency_ExchangeRate,
IF(AND(Filter_Person="*All",Filter_Tag&lt;&gt;"*All"),SUMPRODUCT(--(Planner_Type="E"),--(Planner_Category=Dashboard!$H27),--(Planner_Tag=Filter_Tag),INDIRECT($D$22))*Filter_Currency_ExchangeRate,
SUMPRODUCT(--(Planner_Type="E"),--(Planner_Category=Dashboard!H27),--(Planner_Person=Filter_Person),--(Planner_Tag=Filter_Tag),INDIRECT($D$22))*Filter_Currency_ExchangeRate)))</f>
        <v>34.950000000000003</v>
      </c>
      <c r="J27" s="112">
        <f t="shared" ca="1" si="0"/>
        <v>34.950000000000003</v>
      </c>
      <c r="K27" s="104"/>
      <c r="L27" s="104"/>
      <c r="M27" s="104"/>
      <c r="N27" s="104"/>
      <c r="O27" s="105"/>
      <c r="P27" s="102"/>
      <c r="Q27" s="104"/>
      <c r="R27" s="110" t="s">
        <v>62</v>
      </c>
      <c r="S27" s="111">
        <f ca="1">IF(AND(Filter_Person="*All",Filter_Tag="*All"),SUMPRODUCT(--(Planner_Type="I"),--(Planner_Category=Dashboard!$R27),INDIRECT($D$22))*Filter_Currency_ExchangeRate,
IF(AND(Filter_Person&lt;&gt;"*All",Filter_Tag="*All"),SUMPRODUCT(--(Planner_Type="I"),--(Planner_Category=Dashboard!$R27),--(Planner_Person=Filter_Person),INDIRECT($D$22))*Filter_Currency_ExchangeRate,
IF(AND(Filter_Person="*All",Filter_Tag&lt;&gt;"*All"),SUMPRODUCT(--(Planner_Type="I"),--(Planner_Category=Dashboard!$R27),--(Planner_Tag=Filter_Tag),INDIRECT($D$22))*Filter_Currency_ExchangeRate,
SUMPRODUCT(--(Planner_Type="I"),--(Planner_Category=Dashboard!R27),--(Planner_Person=Filter_Person),--(Planner_Tag=Filter_Tag),INDIRECT($D$22))*Filter_Currency_ExchangeRate)))</f>
        <v>0</v>
      </c>
      <c r="T27" s="112" t="e">
        <f t="shared" ca="1" si="1"/>
        <v>#N/A</v>
      </c>
      <c r="U27" s="104"/>
      <c r="V27" s="104"/>
      <c r="W27" s="104"/>
      <c r="X27" s="104"/>
      <c r="Y27" s="104"/>
      <c r="Z27" s="105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</row>
    <row r="28" spans="1:38" ht="16.5" thickBot="1">
      <c r="A28" s="102"/>
      <c r="B28" s="106"/>
      <c r="C28" s="106"/>
      <c r="D28" s="106"/>
      <c r="E28" s="171" t="str">
        <f>IF(AND(Filter_Person="*All",Filter_Tag&lt;&gt;"*All"),CONCATENATE(Filter_Graph," Income for TAG: ",Filter_Tag,"(",Filter_Currency,")"),IF(AND(Filter_Person&lt;&gt;"*All",Filter_Tag="*All"),CONCATENATE(Filter_Graph," Income for ",Filter_Person,"(",Filter_Currency,")"),IF(AND(Filter_Person&lt;&gt;"*All",Filter_Tag&lt;&gt;"*All"),CONCATENATE(Filter_Graph," Income for ",Filter_Person," and TAG: ",Filter_Tag,"(",Filter_Currency,")"),CONCATENATE(Filter_Graph," Income","(",Filter_Currency,")"))))</f>
        <v>Annual Income(GBP)</v>
      </c>
      <c r="F28" s="102"/>
      <c r="G28" s="104"/>
      <c r="H28" s="110" t="s">
        <v>10</v>
      </c>
      <c r="I28" s="111">
        <f ca="1">IF(AND(Filter_Person="*All",Filter_Tag="*All"),SUMPRODUCT(--(Planner_Type="E"),--(Planner_Category=Dashboard!$H28),INDIRECT($D$22))*Filter_Currency_ExchangeRate,
IF(AND(Filter_Person&lt;&gt;"*All",Filter_Tag="*All"),SUMPRODUCT(--(Planner_Type="E"),--(Planner_Category=Dashboard!$H28),--(Planner_Person=Filter_Person),INDIRECT($D$22))*Filter_Currency_ExchangeRate,
IF(AND(Filter_Person="*All",Filter_Tag&lt;&gt;"*All"),SUMPRODUCT(--(Planner_Type="E"),--(Planner_Category=Dashboard!$H28),--(Planner_Tag=Filter_Tag),INDIRECT($D$22))*Filter_Currency_ExchangeRate,
SUMPRODUCT(--(Planner_Type="E"),--(Planner_Category=Dashboard!H28),--(Planner_Person=Filter_Person),--(Planner_Tag=Filter_Tag),INDIRECT($D$22))*Filter_Currency_ExchangeRate)))</f>
        <v>0</v>
      </c>
      <c r="J28" s="112" t="e">
        <f t="shared" ca="1" si="0"/>
        <v>#N/A</v>
      </c>
      <c r="K28" s="104"/>
      <c r="L28" s="104"/>
      <c r="M28" s="104"/>
      <c r="N28" s="104"/>
      <c r="O28" s="105"/>
      <c r="P28" s="102"/>
      <c r="Q28" s="104"/>
      <c r="R28" s="110" t="s">
        <v>10</v>
      </c>
      <c r="S28" s="111">
        <f ca="1">IF(AND(Filter_Person="*All",Filter_Tag="*All"),SUMPRODUCT(--(Planner_Type="I"),--(Planner_Category=Dashboard!$R28),INDIRECT($D$22))*Filter_Currency_ExchangeRate,
IF(AND(Filter_Person&lt;&gt;"*All",Filter_Tag="*All"),SUMPRODUCT(--(Planner_Type="I"),--(Planner_Category=Dashboard!$R28),--(Planner_Person=Filter_Person),INDIRECT($D$22))*Filter_Currency_ExchangeRate,
IF(AND(Filter_Person="*All",Filter_Tag&lt;&gt;"*All"),SUMPRODUCT(--(Planner_Type="I"),--(Planner_Category=Dashboard!$R28),--(Planner_Tag=Filter_Tag),INDIRECT($D$22))*Filter_Currency_ExchangeRate,
SUMPRODUCT(--(Planner_Type="I"),--(Planner_Category=Dashboard!R28),--(Planner_Person=Filter_Person),--(Planner_Tag=Filter_Tag),INDIRECT($D$22))*Filter_Currency_ExchangeRate)))</f>
        <v>0</v>
      </c>
      <c r="T28" s="112" t="e">
        <f t="shared" ca="1" si="1"/>
        <v>#N/A</v>
      </c>
      <c r="U28" s="104"/>
      <c r="V28" s="104"/>
      <c r="W28" s="104"/>
      <c r="X28" s="104"/>
      <c r="Y28" s="104"/>
      <c r="Z28" s="105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</row>
    <row r="29" spans="1:38" ht="16.5" thickBot="1">
      <c r="A29" s="102"/>
      <c r="B29" s="106"/>
      <c r="C29" s="106"/>
      <c r="D29" s="106"/>
      <c r="E29" s="171" t="str">
        <f>IF(AND(Filter_Person="*All",Filter_Tag&lt;&gt;"*All"),CONCATENATE("Monthly Analysis for TAG: ",Filter_Tag,"(",Filter_Currency,")"),IF(AND(Filter_Person&lt;&gt;"*All",Filter_Tag="*All"),CONCATENATE("Monthly Analysis for ",Filter_Person,"(",Filter_Currency,")"),IF(AND(Filter_Person&lt;&gt;"*All",Filter_Tag&lt;&gt;"*All"),CONCATENATE("Monthly Analysis for ",Filter_Person," and TAG: ",Filter_Tag," (",Filter_Currency,")"),CONCATENATE("Monthly Analysis(",Filter_Currency,")"))))</f>
        <v>Monthly Analysis(GBP)</v>
      </c>
      <c r="F29" s="102"/>
      <c r="G29" s="104"/>
      <c r="H29" s="110" t="s">
        <v>79</v>
      </c>
      <c r="I29" s="114">
        <f ca="1">SUMIF(I20:I28,"&lt;&gt;#N/A")</f>
        <v>16764.95</v>
      </c>
      <c r="J29" s="104"/>
      <c r="K29" s="104"/>
      <c r="L29" s="104"/>
      <c r="M29" s="104"/>
      <c r="N29" s="104"/>
      <c r="O29" s="105"/>
      <c r="P29" s="102"/>
      <c r="Q29" s="104"/>
      <c r="R29" s="110" t="s">
        <v>79</v>
      </c>
      <c r="S29" s="114">
        <f ca="1">SUMIF(S20:S28,"&lt;&gt;#N/A")</f>
        <v>63012.04</v>
      </c>
      <c r="T29" s="104"/>
      <c r="U29" s="104"/>
      <c r="V29" s="104"/>
      <c r="W29" s="104"/>
      <c r="X29" s="104"/>
      <c r="Y29" s="104"/>
      <c r="Z29" s="105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</row>
    <row r="30" spans="1:38">
      <c r="A30" s="102"/>
      <c r="B30" s="157"/>
      <c r="C30" s="157"/>
      <c r="D30" s="157"/>
      <c r="E30" s="172" t="str">
        <f>IF(AND(Filter_Person="*All",Filter_Tag&lt;&gt;"*All"),CONCATENATE("Analysis for TAG: ",Filter_Tag,"(",Filter_Currency,")"),IF(AND(Filter_Person&lt;&gt;"*All",Filter_Tag="*All"),CONCATENATE("Analysis for ",Filter_Person,"(",Filter_Currency,")"),IF(AND(Filter_Person&lt;&gt;"*All",Filter_Tag&lt;&gt;"*All"),CONCATENATE("Analysis for ",Filter_Person," and TAG: ",Filter_Tag," (",Filter_Currency,")"),CONCATENATE("TAGS Analysis(",Filter_Currency,")"))))</f>
        <v>TAGS Analysis(GBP)</v>
      </c>
      <c r="F30" s="102"/>
      <c r="G30" s="104"/>
      <c r="H30" s="104"/>
      <c r="I30" s="104"/>
      <c r="J30" s="104"/>
      <c r="K30" s="104"/>
      <c r="L30" s="104"/>
      <c r="M30" s="104"/>
      <c r="N30" s="104"/>
      <c r="O30" s="105"/>
      <c r="P30" s="102"/>
      <c r="Q30" s="104"/>
      <c r="R30" s="104"/>
      <c r="S30" s="104"/>
      <c r="T30" s="104"/>
      <c r="U30" s="104"/>
      <c r="V30" s="104"/>
      <c r="W30" s="104"/>
      <c r="X30" s="104"/>
      <c r="Y30" s="104"/>
      <c r="Z30" s="105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</row>
    <row r="31" spans="1:38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</row>
    <row r="32" spans="1:38" s="115" customFormat="1" ht="23.25">
      <c r="A32" s="11"/>
      <c r="B32" s="103"/>
      <c r="C32" s="105"/>
      <c r="D32" s="105"/>
      <c r="E32" s="105"/>
      <c r="F32" s="105"/>
      <c r="G32" s="105"/>
      <c r="H32" s="105"/>
      <c r="I32" s="105"/>
      <c r="J32" s="105"/>
      <c r="K32" s="102"/>
      <c r="L32" s="103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s="115" customFormat="1" ht="23.25">
      <c r="A33" s="11"/>
      <c r="B33" s="103"/>
      <c r="C33" s="105"/>
      <c r="D33" s="105"/>
      <c r="E33" s="105"/>
      <c r="F33" s="105"/>
      <c r="G33" s="105"/>
      <c r="H33" s="105"/>
      <c r="I33" s="105"/>
      <c r="J33" s="105"/>
      <c r="K33" s="102"/>
      <c r="L33" s="103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s="115" customFormat="1" ht="21">
      <c r="A34" s="11"/>
      <c r="B34" s="105"/>
      <c r="C34" s="105"/>
      <c r="D34" s="110" t="str">
        <f>CONCATENATE("Expense  (",Filter_Currency,")")</f>
        <v>Expense  (GBP)</v>
      </c>
      <c r="E34" s="116" t="str">
        <f>CONCATENATE("Income  (",Filter_Currency,")")</f>
        <v>Income  (GBP)</v>
      </c>
      <c r="F34" s="105"/>
      <c r="G34" s="105"/>
      <c r="H34" s="105"/>
      <c r="I34" s="105"/>
      <c r="J34" s="105"/>
      <c r="K34" s="102"/>
      <c r="L34" s="152" t="s">
        <v>141</v>
      </c>
      <c r="M34" s="117" t="s">
        <v>109</v>
      </c>
      <c r="N34" s="117" t="s">
        <v>110</v>
      </c>
      <c r="O34" s="117" t="s">
        <v>111</v>
      </c>
      <c r="P34" s="105"/>
      <c r="Q34" s="117" t="s">
        <v>112</v>
      </c>
      <c r="R34" s="117" t="s">
        <v>113</v>
      </c>
      <c r="S34" s="117" t="s">
        <v>114</v>
      </c>
      <c r="T34" s="117" t="s">
        <v>115</v>
      </c>
      <c r="U34" s="117" t="s">
        <v>116</v>
      </c>
      <c r="V34" s="117" t="s">
        <v>117</v>
      </c>
      <c r="W34" s="117" t="s">
        <v>118</v>
      </c>
      <c r="X34" s="117" t="s">
        <v>119</v>
      </c>
      <c r="Y34" s="117" t="s">
        <v>120</v>
      </c>
      <c r="Z34" s="105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s="115" customFormat="1">
      <c r="A35" s="11"/>
      <c r="B35" s="105"/>
      <c r="C35" s="118" t="str">
        <f>IF('Master Data'!$H5&lt;&gt;"",'Master Data'!H5,NA())</f>
        <v>Bank</v>
      </c>
      <c r="D35" s="111">
        <f ca="1">IF(AND(Filter_Person="*All",Filter_Tag="*All"),SUMPRODUCT(--(Planner_Type="E"),--(Planner_Tag=Dashboard!C35),INDIRECT($D$22))*Filter_Currency_ExchangeRate,
IF(AND(Filter_Person&lt;&gt;"*All",Filter_Tag="*All"),SUMPRODUCT(--(Planner_Type="E"),--(Planner_Tag=Dashboard!C35),--(Planner_Person=Filter_Person),INDIRECT($D$22))*Filter_Currency_ExchangeRate,
IF(AND(Filter_Person="*All",Filter_Tag&lt;&gt;"*All"),SUMPRODUCT(--(Planner_Type="E"),--(Planner_Tag=Dashboard!C35),--(Planner_Tag=Filter_Tag),INDIRECT($D$22))*Filter_Currency_ExchangeRate,
SUMPRODUCT(--(Planner_Type="E"),--(Planner_Tag=Dashboard!C35),--(Planner_Person=Filter_Person),INDIRECT($D$22))*Filter_Currency_ExchangeRate)))</f>
        <v>0</v>
      </c>
      <c r="E35" s="111">
        <f ca="1">IF(AND(Filter_Person="*All",Filter_Tag="*All"),SUMPRODUCT(--(Planner_Type="I"),--(Planner_Tag=Dashboard!$C35),INDIRECT($D$22))*Filter_Currency_ExchangeRate,
IF(AND(Filter_Person&lt;&gt;"*All",Filter_Tag="*All"),SUMPRODUCT(--(Planner_Type="I"),--(Planner_Tag=Dashboard!$C35),--(Planner_Person=Filter_Person),INDIRECT($D$22))*Filter_Currency_ExchangeRate,
IF(AND(Filter_Person="*All",Filter_Tag&lt;&gt;"*All"),SUMPRODUCT(--(Planner_Type="I"),--(Planner_Tag=Dashboard!$C35),--(Planner_Tag=Filter_Tag),INDIRECT($D$22))*Filter_Currency_ExchangeRate,
SUMPRODUCT(--(Planner_Type="I"),--(Planner_Tag=Dashboard!$C35),--(Planner_Person=Filter_Person),INDIRECT($D$22))*Filter_Currency_ExchangeRate)))</f>
        <v>0</v>
      </c>
      <c r="F35" s="119" t="e">
        <f t="shared" ref="F35:F65" ca="1" si="2">IF($E35=0,NA(),$E35)</f>
        <v>#N/A</v>
      </c>
      <c r="G35" s="119" t="e">
        <f t="shared" ref="G35:G65" ca="1" si="3">IF($D35=0,NA(),$D35)</f>
        <v>#N/A</v>
      </c>
      <c r="H35" s="105"/>
      <c r="I35" s="105"/>
      <c r="J35" s="105"/>
      <c r="K35" s="102"/>
      <c r="L35" s="151" t="s">
        <v>6</v>
      </c>
      <c r="M35" s="120">
        <f ca="1">IF(AND(Filter_Person="*All",Filter_Tag="*All"),SUMPRODUCT(--(Planner_Type="I"),INDIRECT(M$37))*Filter_Currency_ExchangeRate,
IF(AND(Filter_Person&lt;&gt;"*All",Filter_Tag="*All"),SUMPRODUCT(--(Planner_Type="I"),--(Planner_Person=Filter_Person),INDIRECT(M$37))*Filter_Currency_ExchangeRate,
IF(AND(Filter_Person="*All",Filter_Tag&lt;&gt;"*All"),SUMPRODUCT(--(Planner_Type="I"),--(Planner_Tag=Filter_Tag),INDIRECT(M$37))*Filter_Currency_ExchangeRate,
SUMPRODUCT(--(Planner_Type="I"),--(Planner_Person=Filter_Person),--(Planner_Tag=Filter_Tag),INDIRECT(M$37))*Filter_Currency_ExchangeRate)))</f>
        <v>5405.17</v>
      </c>
      <c r="N35" s="120">
        <f ca="1">IF(AND(Filter_Person="*All",Filter_Tag="*All"),SUMPRODUCT(--(Planner_Type="I"),INDIRECT(N$37))*Filter_Currency_ExchangeRate,
IF(AND(Filter_Person&lt;&gt;"*All",Filter_Tag="*All"),SUMPRODUCT(--(Planner_Type="I"),--(Planner_Person=Filter_Person),INDIRECT(N$37))*Filter_Currency_ExchangeRate,
IF(AND(Filter_Person="*All",Filter_Tag&lt;&gt;"*All"),SUMPRODUCT(--(Planner_Type="I"),--(Planner_Tag=Filter_Tag),INDIRECT(N$37))*Filter_Currency_ExchangeRate,
SUMPRODUCT(--(Planner_Type="I"),--(Planner_Person=Filter_Person),--(Planner_Tag=Filter_Tag),INDIRECT(N$37))*Filter_Currency_ExchangeRate)))</f>
        <v>6255.17</v>
      </c>
      <c r="O35" s="169">
        <f ca="1">IF(AND(Filter_Person="*All",Filter_Tag="*All"),SUMPRODUCT(--(Planner_Type="I"),INDIRECT(O$37))*Filter_Currency_ExchangeRate,
IF(AND(Filter_Person&lt;&gt;"*All",Filter_Tag="*All"),SUMPRODUCT(--(Planner_Type="I"),--(Planner_Person=Filter_Person),INDIRECT(O$37))*Filter_Currency_ExchangeRate,
IF(AND(Filter_Person="*All",Filter_Tag&lt;&gt;"*All"),SUMPRODUCT(--(Planner_Type="I"),--(Planner_Tag=Filter_Tag),INDIRECT(O$37))*Filter_Currency_ExchangeRate,
SUMPRODUCT(--(Planner_Type="I"),--(Planner_Person=Filter_Person),--(Planner_Tag=Filter_Tag),INDIRECT(O$37))*Filter_Currency_ExchangeRate)))</f>
        <v>5105.17</v>
      </c>
      <c r="P35" s="168"/>
      <c r="Q35" s="120">
        <f t="shared" ref="Q35:Y35" ca="1" si="4">IF(AND(Filter_Person="*All",Filter_Tag="*All"),SUMPRODUCT(--(Planner_Type="I"),INDIRECT(Q$37))*Filter_Currency_ExchangeRate,
IF(AND(Filter_Person&lt;&gt;"*All",Filter_Tag="*All"),SUMPRODUCT(--(Planner_Type="I"),--(Planner_Person=Filter_Person),INDIRECT(Q$37))*Filter_Currency_ExchangeRate,
IF(AND(Filter_Person="*All",Filter_Tag&lt;&gt;"*All"),SUMPRODUCT(--(Planner_Type="I"),--(Planner_Tag=Filter_Tag),INDIRECT(Q$37))*Filter_Currency_ExchangeRate,
SUMPRODUCT(--(Planner_Type="I"),--(Planner_Person=Filter_Person),--(Planner_Tag=Filter_Tag),INDIRECT(Q$37))*Filter_Currency_ExchangeRate)))</f>
        <v>5105.17</v>
      </c>
      <c r="R35" s="120">
        <f t="shared" ca="1" si="4"/>
        <v>5105.17</v>
      </c>
      <c r="S35" s="120">
        <f t="shared" ca="1" si="4"/>
        <v>5105.17</v>
      </c>
      <c r="T35" s="120">
        <f t="shared" ca="1" si="4"/>
        <v>5405.17</v>
      </c>
      <c r="U35" s="120">
        <f t="shared" ca="1" si="4"/>
        <v>5105.17</v>
      </c>
      <c r="V35" s="120">
        <f t="shared" ca="1" si="4"/>
        <v>5105.17</v>
      </c>
      <c r="W35" s="120">
        <f t="shared" ca="1" si="4"/>
        <v>5105.17</v>
      </c>
      <c r="X35" s="120">
        <f t="shared" ca="1" si="4"/>
        <v>5105.17</v>
      </c>
      <c r="Y35" s="120">
        <f t="shared" ca="1" si="4"/>
        <v>5105.17</v>
      </c>
      <c r="Z35" s="105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s="115" customFormat="1">
      <c r="A36" s="11"/>
      <c r="B36" s="105"/>
      <c r="C36" s="118" t="str">
        <f>IF('Master Data'!$H6&lt;&gt;"",'Master Data'!H6,NA())</f>
        <v>Communications</v>
      </c>
      <c r="D36" s="111">
        <f ca="1">IF(AND(Filter_Person="*All",Filter_Tag="*All"),SUMPRODUCT(--(Planner_Type="E"),--(Planner_Tag=Dashboard!C36),INDIRECT($D$22))*Filter_Currency_ExchangeRate,
IF(AND(Filter_Person&lt;&gt;"*All",Filter_Tag="*All"),SUMPRODUCT(--(Planner_Type="E"),--(Planner_Tag=Dashboard!C36),--(Planner_Person=Filter_Person),INDIRECT($D$22))*Filter_Currency_ExchangeRate,
IF(AND(Filter_Person="*All",Filter_Tag&lt;&gt;"*All"),SUMPRODUCT(--(Planner_Type="E"),--(Planner_Tag=Dashboard!C36),--(Planner_Tag=Filter_Tag),INDIRECT($D$22))*Filter_Currency_ExchangeRate,
SUMPRODUCT(--(Planner_Type="E"),--(Planner_Tag=Dashboard!C36),--(Planner_Person=Filter_Person),INDIRECT($D$22))*Filter_Currency_ExchangeRate)))</f>
        <v>0</v>
      </c>
      <c r="E36" s="111">
        <f ca="1">IF($C35&lt;&gt;"",IF(AND(Filter_Person="*All",Filter_Tag="*All"),SUMPRODUCT(--(Planner_Type="I"),--(Planner_Tag=Dashboard!$C36),INDIRECT($D$22))*Filter_Currency_ExchangeRate,
IF(AND(Filter_Person&lt;&gt;"*All",Filter_Tag="*All"),SUMPRODUCT(--(Planner_Type="I"),--(Planner_Tag=Dashboard!$C36),--(Planner_Person=Filter_Person),INDIRECT($D$22))*Filter_Currency_ExchangeRate,
IF(AND(Filter_Person="*All",Filter_Tag&lt;&gt;"*All"),SUMPRODUCT(--(Planner_Type="I"),--(Planner_Tag=Dashboard!$C36),--(Planner_Tag=Filter_Tag),INDIRECT($D$22))*Filter_Currency_ExchangeRate,
SUMPRODUCT(--(Planner_Type="I"),--(Planner_Tag=Dashboard!$C36),--(Planner_Person=Filter_Person),INDIRECT($D$22))*Filter_Currency_ExchangeRate))),0)</f>
        <v>0</v>
      </c>
      <c r="F36" s="119" t="e">
        <f t="shared" ca="1" si="2"/>
        <v>#N/A</v>
      </c>
      <c r="G36" s="119" t="e">
        <f t="shared" ca="1" si="3"/>
        <v>#N/A</v>
      </c>
      <c r="H36" s="105"/>
      <c r="I36" s="105"/>
      <c r="J36" s="105"/>
      <c r="K36" s="102"/>
      <c r="L36" s="151" t="s">
        <v>97</v>
      </c>
      <c r="M36" s="120">
        <f ca="1">IF(AND(Filter_Person="*All",Filter_Tag="*All"),SUMPRODUCT(--(Planner_Type="E"),INDIRECT(M$37))*Filter_Currency_ExchangeRate,
IF(AND(Filter_Person&lt;&gt;"*All",Filter_Tag="*All"),SUMPRODUCT(--(Planner_Type="E"),--(Planner_Person=Filter_Person),INDIRECT(M$37))*Filter_Currency_ExchangeRate,
IF(AND(Filter_Person="*All",Filter_Tag&lt;&gt;"*All"),SUMPRODUCT(--(Planner_Type="E"),--(Planner_Tag=Filter_Tag),INDIRECT(M$37))*Filter_Currency_ExchangeRate,
SUMPRODUCT(--(Planner_Type="E"),--(Planner_Person=Filter_Person),--(Planner_Tag=Filter_Tag),INDIRECT(M$37))*Filter_Currency_ExchangeRate)))</f>
        <v>1394.1666666666665</v>
      </c>
      <c r="N36" s="120">
        <f ca="1">IF(AND(Filter_Person="*All",Filter_Tag="*All"),SUMPRODUCT(--(Planner_Type="E"),INDIRECT(N$37))*Filter_Currency_ExchangeRate,
IF(AND(Filter_Person&lt;&gt;"*All",Filter_Tag="*All"),SUMPRODUCT(--(Planner_Type="E"),--(Planner_Person=Filter_Person),INDIRECT(N$37))*Filter_Currency_ExchangeRate,
IF(AND(Filter_Person="*All",Filter_Tag&lt;&gt;"*All"),SUMPRODUCT(--(Planner_Type="E"),--(Planner_Tag=Filter_Tag),INDIRECT(N$37))*Filter_Currency_ExchangeRate,
SUMPRODUCT(--(Planner_Type="E"),--(Planner_Person=Filter_Person),--(Planner_Tag=Filter_Tag),INDIRECT(N$37))*Filter_Currency_ExchangeRate)))</f>
        <v>1394.1666666666665</v>
      </c>
      <c r="O36" s="169">
        <f ca="1">IF(AND(Filter_Person="*All",Filter_Tag="*All"),SUMPRODUCT(--(Planner_Type="E"),INDIRECT(O$37))*Filter_Currency_ExchangeRate,
IF(AND(Filter_Person&lt;&gt;"*All",Filter_Tag="*All"),SUMPRODUCT(--(Planner_Type="E"),--(Planner_Person=Filter_Person),INDIRECT(O$37))*Filter_Currency_ExchangeRate,
IF(AND(Filter_Person="*All",Filter_Tag&lt;&gt;"*All"),SUMPRODUCT(--(Planner_Type="E"),--(Planner_Tag=Filter_Tag),INDIRECT(O$37))*Filter_Currency_ExchangeRate,
SUMPRODUCT(--(Planner_Type="E"),--(Planner_Person=Filter_Person),--(Planner_Tag=Filter_Tag),INDIRECT(O$37))*Filter_Currency_ExchangeRate)))</f>
        <v>1394.1666666666665</v>
      </c>
      <c r="P36" s="168"/>
      <c r="Q36" s="120">
        <f t="shared" ref="Q36:Y36" ca="1" si="5">IF(AND(Filter_Person="*All",Filter_Tag="*All"),SUMPRODUCT(--(Planner_Type="E"),INDIRECT(Q$37))*Filter_Currency_ExchangeRate,
IF(AND(Filter_Person&lt;&gt;"*All",Filter_Tag="*All"),SUMPRODUCT(--(Planner_Type="E"),--(Planner_Person=Filter_Person),INDIRECT(Q$37))*Filter_Currency_ExchangeRate,
IF(AND(Filter_Person="*All",Filter_Tag&lt;&gt;"*All"),SUMPRODUCT(--(Planner_Type="E"),--(Planner_Tag=Filter_Tag),INDIRECT(Q$37))*Filter_Currency_ExchangeRate,
SUMPRODUCT(--(Planner_Type="E"),--(Planner_Person=Filter_Person),--(Planner_Tag=Filter_Tag),INDIRECT(Q$37))*Filter_Currency_ExchangeRate)))</f>
        <v>1394.1666666666665</v>
      </c>
      <c r="R36" s="120">
        <f t="shared" ca="1" si="5"/>
        <v>1404.1166666666666</v>
      </c>
      <c r="S36" s="120">
        <f t="shared" ca="1" si="5"/>
        <v>1419.1666666666665</v>
      </c>
      <c r="T36" s="120">
        <f t="shared" ca="1" si="5"/>
        <v>1394.1666666666665</v>
      </c>
      <c r="U36" s="120">
        <f t="shared" ca="1" si="5"/>
        <v>1394.1666666666665</v>
      </c>
      <c r="V36" s="120">
        <f t="shared" ca="1" si="5"/>
        <v>1394.1666666666665</v>
      </c>
      <c r="W36" s="120">
        <f t="shared" ca="1" si="5"/>
        <v>1394.1666666666665</v>
      </c>
      <c r="X36" s="120">
        <f t="shared" ca="1" si="5"/>
        <v>1394.1666666666665</v>
      </c>
      <c r="Y36" s="120">
        <f t="shared" ca="1" si="5"/>
        <v>1394.1666666666665</v>
      </c>
      <c r="Z36" s="105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s="115" customFormat="1">
      <c r="A37" s="11"/>
      <c r="B37" s="105"/>
      <c r="C37" s="118" t="str">
        <f>IF('Master Data'!$H7&lt;&gt;"",'Master Data'!H7,NA())</f>
        <v>Credit</v>
      </c>
      <c r="D37" s="111">
        <f ca="1">IF(AND(Filter_Person="*All",Filter_Tag="*All"),SUMPRODUCT(--(Planner_Type="E"),--(Planner_Tag=Dashboard!C37),INDIRECT($D$22))*Filter_Currency_ExchangeRate,
IF(AND(Filter_Person&lt;&gt;"*All",Filter_Tag="*All"),SUMPRODUCT(--(Planner_Type="E"),--(Planner_Tag=Dashboard!C37),--(Planner_Person=Filter_Person),INDIRECT($D$22))*Filter_Currency_ExchangeRate,
IF(AND(Filter_Person="*All",Filter_Tag&lt;&gt;"*All"),SUMPRODUCT(--(Planner_Type="E"),--(Planner_Tag=Dashboard!C37),--(Planner_Tag=Filter_Tag),INDIRECT($D$22))*Filter_Currency_ExchangeRate,
SUMPRODUCT(--(Planner_Type="E"),--(Planner_Tag=Dashboard!C37),--(Planner_Person=Filter_Person),INDIRECT($D$22))*Filter_Currency_ExchangeRate)))</f>
        <v>0</v>
      </c>
      <c r="E37" s="111">
        <f ca="1">IF($C36&lt;&gt;"",IF(AND(Filter_Person="*All",Filter_Tag="*All"),SUMPRODUCT(--(Planner_Type="I"),--(Planner_Tag=Dashboard!$C37),INDIRECT($D$22))*Filter_Currency_ExchangeRate,
IF(AND(Filter_Person&lt;&gt;"*All",Filter_Tag="*All"),SUMPRODUCT(--(Planner_Type="I"),--(Planner_Tag=Dashboard!$C37),--(Planner_Person=Filter_Person),INDIRECT($D$22))*Filter_Currency_ExchangeRate,
IF(AND(Filter_Person="*All",Filter_Tag&lt;&gt;"*All"),SUMPRODUCT(--(Planner_Type="I"),--(Planner_Tag=Dashboard!$C37),--(Planner_Tag=Filter_Tag),INDIRECT($D$22))*Filter_Currency_ExchangeRate,
SUMPRODUCT(--(Planner_Type="I"),--(Planner_Tag=Dashboard!$C37),--(Planner_Person=Filter_Person),INDIRECT($D$22))*Filter_Currency_ExchangeRate))),0)</f>
        <v>0</v>
      </c>
      <c r="F37" s="119" t="e">
        <f t="shared" ca="1" si="2"/>
        <v>#N/A</v>
      </c>
      <c r="G37" s="119" t="e">
        <f t="shared" ca="1" si="3"/>
        <v>#N/A</v>
      </c>
      <c r="H37" s="105"/>
      <c r="I37" s="105"/>
      <c r="J37" s="105"/>
      <c r="K37" s="102"/>
      <c r="L37" s="105"/>
      <c r="M37" s="166" t="str">
        <f ca="1">CONCATENATE("Planner!$"&amp;SUBSTITUTE(ADDRESS(1,COLUMN(INDIRECT(M$34)),4),"1","")&amp;"$5:$"&amp;SUBSTITUTE(ADDRESS(1,COLUMN(INDIRECT(M$34)),4),"1","")&amp;"$",MATCH(9.999999E+306,Planner!$AA:$AA))</f>
        <v>Planner!$AD$5:$AD$115</v>
      </c>
      <c r="N37" s="166" t="str">
        <f ca="1">CONCATENATE("Planner!$"&amp;SUBSTITUTE(ADDRESS(1,COLUMN(INDIRECT(N$34)),4),"1","")&amp;"$5:$"&amp;SUBSTITUTE(ADDRESS(1,COLUMN(INDIRECT(N$34)),4),"1","")&amp;"$",MATCH(9.999999E+306,Planner!$AA:$AA))</f>
        <v>Planner!$AE$5:$AE$115</v>
      </c>
      <c r="O37" s="166" t="str">
        <f ca="1">CONCATENATE("Planner!$"&amp;SUBSTITUTE(ADDRESS(1,COLUMN(INDIRECT(O$34)),4),"1","")&amp;"$5:$"&amp;SUBSTITUTE(ADDRESS(1,COLUMN(INDIRECT(O$34)),4),"1","")&amp;"$",MATCH(9.999999E+306,Planner!$AA:$AA))</f>
        <v>Planner!$AF$5:$AF$115</v>
      </c>
      <c r="P37" s="167"/>
      <c r="Q37" s="166" t="str">
        <f ca="1">CONCATENATE("Planner!$"&amp;SUBSTITUTE(ADDRESS(1,COLUMN(INDIRECT(Q$34)),4),"1","")&amp;"$5:$"&amp;SUBSTITUTE(ADDRESS(1,COLUMN(INDIRECT(Q$34)),4),"1","")&amp;"$",MATCH(9.999999E+306,Planner!$AA:$AA))</f>
        <v>Planner!$AG$5:$AG$115</v>
      </c>
      <c r="R37" s="166" t="str">
        <f ca="1">CONCATENATE("Planner!$"&amp;SUBSTITUTE(ADDRESS(1,COLUMN(INDIRECT(R$34)),4),"1","")&amp;"$5:$"&amp;SUBSTITUTE(ADDRESS(1,COLUMN(INDIRECT(R$34)),4),"1","")&amp;"$",MATCH(9.999999E+306,Planner!$AA:$AA))</f>
        <v>Planner!$AH$5:$AH$115</v>
      </c>
      <c r="S37" s="166" t="str">
        <f ca="1">CONCATENATE("Planner!$"&amp;SUBSTITUTE(ADDRESS(1,COLUMN(INDIRECT(S$34)),4),"1","")&amp;"$5:$"&amp;SUBSTITUTE(ADDRESS(1,COLUMN(INDIRECT(S$34)),4),"1","")&amp;"$",MATCH(9.999999E+306,Planner!$AA:$AA))</f>
        <v>Planner!$AI$5:$AI$115</v>
      </c>
      <c r="T37" s="166" t="str">
        <f ca="1">CONCATENATE("Planner!$"&amp;SUBSTITUTE(ADDRESS(1,COLUMN(INDIRECT(T$34)),4),"1","")&amp;"$5:$"&amp;SUBSTITUTE(ADDRESS(1,COLUMN(INDIRECT(T$34)),4),"1","")&amp;"$",MATCH(9.999999E+306,Planner!$AA:$AA))</f>
        <v>Planner!$AJ$5:$AJ$115</v>
      </c>
      <c r="U37" s="166" t="str">
        <f ca="1">CONCATENATE("Planner!$"&amp;SUBSTITUTE(ADDRESS(1,COLUMN(INDIRECT(U$34)),4),"1","")&amp;"$5:$"&amp;SUBSTITUTE(ADDRESS(1,COLUMN(INDIRECT(U$34)),4),"1","")&amp;"$",MATCH(9.999999E+306,Planner!$AA:$AA))</f>
        <v>Planner!$AK$5:$AK$115</v>
      </c>
      <c r="V37" s="166" t="str">
        <f ca="1">CONCATENATE("Planner!$"&amp;SUBSTITUTE(ADDRESS(1,COLUMN(INDIRECT(V$34)),4),"1","")&amp;"$5:$"&amp;SUBSTITUTE(ADDRESS(1,COLUMN(INDIRECT(V$34)),4),"1","")&amp;"$",MATCH(9.999999E+306,Planner!$AA:$AA))</f>
        <v>Planner!$AL$5:$AL$115</v>
      </c>
      <c r="W37" s="166" t="str">
        <f ca="1">CONCATENATE("Planner!$"&amp;SUBSTITUTE(ADDRESS(1,COLUMN(INDIRECT(W$34)),4),"1","")&amp;"$5:$"&amp;SUBSTITUTE(ADDRESS(1,COLUMN(INDIRECT(W$34)),4),"1","")&amp;"$",MATCH(9.999999E+306,Planner!$AA:$AA))</f>
        <v>Planner!$AM$5:$AM$115</v>
      </c>
      <c r="X37" s="166" t="str">
        <f ca="1">CONCATENATE("Planner!$"&amp;SUBSTITUTE(ADDRESS(1,COLUMN(INDIRECT(X$34)),4),"1","")&amp;"$5:$"&amp;SUBSTITUTE(ADDRESS(1,COLUMN(INDIRECT(X$34)),4),"1","")&amp;"$",MATCH(9.999999E+306,Planner!$AA:$AA))</f>
        <v>Planner!$AN$5:$AN$115</v>
      </c>
      <c r="Y37" s="166" t="str">
        <f ca="1">CONCATENATE("Planner!$"&amp;SUBSTITUTE(ADDRESS(1,COLUMN(INDIRECT(Y$34)),4),"1","")&amp;"$5:$"&amp;SUBSTITUTE(ADDRESS(1,COLUMN(INDIRECT(Y$34)),4),"1","")&amp;"$",MATCH(9.999999E+306,Planner!$AA:$AA))</f>
        <v>Planner!$AO$5:$AO$115</v>
      </c>
      <c r="Z37" s="105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s="115" customFormat="1">
      <c r="A38" s="11"/>
      <c r="B38" s="105"/>
      <c r="C38" s="118" t="str">
        <f>IF('Master Data'!$H8&lt;&gt;"",'Master Data'!H8,NA())</f>
        <v>Food</v>
      </c>
      <c r="D38" s="111">
        <f ca="1">IF(AND(Filter_Person="*All",Filter_Tag="*All"),SUMPRODUCT(--(Planner_Type="E"),--(Planner_Tag=Dashboard!C38),INDIRECT($D$22))*Filter_Currency_ExchangeRate,
IF(AND(Filter_Person&lt;&gt;"*All",Filter_Tag="*All"),SUMPRODUCT(--(Planner_Type="E"),--(Planner_Tag=Dashboard!C38),--(Planner_Person=Filter_Person),INDIRECT($D$22))*Filter_Currency_ExchangeRate,
IF(AND(Filter_Person="*All",Filter_Tag&lt;&gt;"*All"),SUMPRODUCT(--(Planner_Type="E"),--(Planner_Tag=Dashboard!C38),--(Planner_Tag=Filter_Tag),INDIRECT($D$22))*Filter_Currency_ExchangeRate,
SUMPRODUCT(--(Planner_Type="E"),--(Planner_Tag=Dashboard!C38),--(Planner_Person=Filter_Person),INDIRECT($D$22))*Filter_Currency_ExchangeRate)))</f>
        <v>2600</v>
      </c>
      <c r="E38" s="111">
        <f ca="1">IF($C37&lt;&gt;"",IF(AND(Filter_Person="*All",Filter_Tag="*All"),SUMPRODUCT(--(Planner_Type="I"),--(Planner_Tag=Dashboard!$C38),INDIRECT($D$22))*Filter_Currency_ExchangeRate,
IF(AND(Filter_Person&lt;&gt;"*All",Filter_Tag="*All"),SUMPRODUCT(--(Planner_Type="I"),--(Planner_Tag=Dashboard!$C38),--(Planner_Person=Filter_Person),INDIRECT($D$22))*Filter_Currency_ExchangeRate,
IF(AND(Filter_Person="*All",Filter_Tag&lt;&gt;"*All"),SUMPRODUCT(--(Planner_Type="I"),--(Planner_Tag=Dashboard!$C38),--(Planner_Tag=Filter_Tag),INDIRECT($D$22))*Filter_Currency_ExchangeRate,
SUMPRODUCT(--(Planner_Type="I"),--(Planner_Tag=Dashboard!$C38),--(Planner_Person=Filter_Person),INDIRECT($D$22))*Filter_Currency_ExchangeRate))),0)</f>
        <v>0</v>
      </c>
      <c r="F38" s="119" t="e">
        <f t="shared" ca="1" si="2"/>
        <v>#N/A</v>
      </c>
      <c r="G38" s="119">
        <f t="shared" ca="1" si="3"/>
        <v>2600</v>
      </c>
      <c r="H38" s="105"/>
      <c r="I38" s="105"/>
      <c r="J38" s="105"/>
      <c r="K38" s="102"/>
      <c r="L38" s="118" t="s">
        <v>104</v>
      </c>
      <c r="M38" s="120">
        <f ca="1">M35-M36</f>
        <v>4011.0033333333336</v>
      </c>
      <c r="N38" s="120">
        <f ca="1">N35-N36</f>
        <v>4861.003333333334</v>
      </c>
      <c r="O38" s="169">
        <f ca="1">O35-O36</f>
        <v>3711.0033333333336</v>
      </c>
      <c r="P38" s="168"/>
      <c r="Q38" s="120">
        <f t="shared" ref="Q38:Y38" ca="1" si="6">Q35-Q36</f>
        <v>3711.0033333333336</v>
      </c>
      <c r="R38" s="120">
        <f t="shared" ca="1" si="6"/>
        <v>3701.0533333333333</v>
      </c>
      <c r="S38" s="120">
        <f t="shared" ca="1" si="6"/>
        <v>3686.0033333333336</v>
      </c>
      <c r="T38" s="120">
        <f t="shared" ca="1" si="6"/>
        <v>4011.0033333333336</v>
      </c>
      <c r="U38" s="120">
        <f t="shared" ca="1" si="6"/>
        <v>3711.0033333333336</v>
      </c>
      <c r="V38" s="120">
        <f t="shared" ca="1" si="6"/>
        <v>3711.0033333333336</v>
      </c>
      <c r="W38" s="120">
        <f t="shared" ca="1" si="6"/>
        <v>3711.0033333333336</v>
      </c>
      <c r="X38" s="120">
        <f t="shared" ca="1" si="6"/>
        <v>3711.0033333333336</v>
      </c>
      <c r="Y38" s="120">
        <f t="shared" ca="1" si="6"/>
        <v>3711.0033333333336</v>
      </c>
      <c r="Z38" s="105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s="115" customFormat="1">
      <c r="A39" s="11"/>
      <c r="B39" s="105"/>
      <c r="C39" s="118" t="str">
        <f>IF('Master Data'!$H9&lt;&gt;"",'Master Data'!H9,NA())</f>
        <v>Health</v>
      </c>
      <c r="D39" s="111">
        <f ca="1">IF(AND(Filter_Person="*All",Filter_Tag="*All"),SUMPRODUCT(--(Planner_Type="E"),--(Planner_Tag=Dashboard!C39),INDIRECT($D$22))*Filter_Currency_ExchangeRate,
IF(AND(Filter_Person&lt;&gt;"*All",Filter_Tag="*All"),SUMPRODUCT(--(Planner_Type="E"),--(Planner_Tag=Dashboard!C39),--(Planner_Person=Filter_Person),INDIRECT($D$22))*Filter_Currency_ExchangeRate,
IF(AND(Filter_Person="*All",Filter_Tag&lt;&gt;"*All"),SUMPRODUCT(--(Planner_Type="E"),--(Planner_Tag=Dashboard!C39),--(Planner_Tag=Filter_Tag),INDIRECT($D$22))*Filter_Currency_ExchangeRate,
SUMPRODUCT(--(Planner_Type="E"),--(Planner_Tag=Dashboard!C39),--(Planner_Person=Filter_Person),INDIRECT($D$22))*Filter_Currency_ExchangeRate)))</f>
        <v>0</v>
      </c>
      <c r="E39" s="111">
        <f ca="1">IF($C38&lt;&gt;"",IF(AND(Filter_Person="*All",Filter_Tag="*All"),SUMPRODUCT(--(Planner_Type="I"),--(Planner_Tag=Dashboard!$C39),INDIRECT($D$22))*Filter_Currency_ExchangeRate,
IF(AND(Filter_Person&lt;&gt;"*All",Filter_Tag="*All"),SUMPRODUCT(--(Planner_Type="I"),--(Planner_Tag=Dashboard!$C39),--(Planner_Person=Filter_Person),INDIRECT($D$22))*Filter_Currency_ExchangeRate,
IF(AND(Filter_Person="*All",Filter_Tag&lt;&gt;"*All"),SUMPRODUCT(--(Planner_Type="I"),--(Planner_Tag=Dashboard!$C39),--(Planner_Tag=Filter_Tag),INDIRECT($D$22))*Filter_Currency_ExchangeRate,
SUMPRODUCT(--(Planner_Type="I"),--(Planner_Tag=Dashboard!$C39),--(Planner_Person=Filter_Person),INDIRECT($D$22))*Filter_Currency_ExchangeRate))),0)</f>
        <v>0</v>
      </c>
      <c r="F39" s="119" t="e">
        <f t="shared" ca="1" si="2"/>
        <v>#N/A</v>
      </c>
      <c r="G39" s="119" t="e">
        <f t="shared" ca="1" si="3"/>
        <v>#N/A</v>
      </c>
      <c r="H39" s="105"/>
      <c r="I39" s="105"/>
      <c r="J39" s="105"/>
      <c r="K39" s="102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s="115" customFormat="1" ht="21">
      <c r="A40" s="11"/>
      <c r="B40" s="105"/>
      <c r="C40" s="118" t="str">
        <f>IF('Master Data'!$H10&lt;&gt;"",'Master Data'!H10,NA())</f>
        <v>Insurance</v>
      </c>
      <c r="D40" s="111">
        <f ca="1">IF(AND(Filter_Person="*All",Filter_Tag="*All"),SUMPRODUCT(--(Planner_Type="E"),--(Planner_Tag=Dashboard!C40),INDIRECT($D$22))*Filter_Currency_ExchangeRate,
IF(AND(Filter_Person&lt;&gt;"*All",Filter_Tag="*All"),SUMPRODUCT(--(Planner_Type="E"),--(Planner_Tag=Dashboard!C40),--(Planner_Person=Filter_Person),INDIRECT($D$22))*Filter_Currency_ExchangeRate,
IF(AND(Filter_Person="*All",Filter_Tag&lt;&gt;"*All"),SUMPRODUCT(--(Planner_Type="E"),--(Planner_Tag=Dashboard!C40),--(Planner_Tag=Filter_Tag),INDIRECT($D$22))*Filter_Currency_ExchangeRate,
SUMPRODUCT(--(Planner_Type="E"),--(Planner_Tag=Dashboard!C40),--(Planner_Person=Filter_Person),INDIRECT($D$22))*Filter_Currency_ExchangeRate)))</f>
        <v>540</v>
      </c>
      <c r="E40" s="111">
        <f ca="1">IF($C39&lt;&gt;"",IF(AND(Filter_Person="*All",Filter_Tag="*All"),SUMPRODUCT(--(Planner_Type="I"),--(Planner_Tag=Dashboard!$C40),INDIRECT($D$22))*Filter_Currency_ExchangeRate,
IF(AND(Filter_Person&lt;&gt;"*All",Filter_Tag="*All"),SUMPRODUCT(--(Planner_Type="I"),--(Planner_Tag=Dashboard!$C40),--(Planner_Person=Filter_Person),INDIRECT($D$22))*Filter_Currency_ExchangeRate,
IF(AND(Filter_Person="*All",Filter_Tag&lt;&gt;"*All"),SUMPRODUCT(--(Planner_Type="I"),--(Planner_Tag=Dashboard!$C40),--(Planner_Tag=Filter_Tag),INDIRECT($D$22))*Filter_Currency_ExchangeRate,
SUMPRODUCT(--(Planner_Type="I"),--(Planner_Tag=Dashboard!$C40),--(Planner_Person=Filter_Person),INDIRECT($D$22))*Filter_Currency_ExchangeRate))),0)</f>
        <v>0</v>
      </c>
      <c r="F40" s="119" t="e">
        <f t="shared" ca="1" si="2"/>
        <v>#N/A</v>
      </c>
      <c r="G40" s="119">
        <f t="shared" ca="1" si="3"/>
        <v>540</v>
      </c>
      <c r="H40" s="105"/>
      <c r="I40" s="105"/>
      <c r="J40" s="105"/>
      <c r="K40" s="102"/>
      <c r="L40" s="152" t="s">
        <v>140</v>
      </c>
      <c r="M40" s="117" t="s">
        <v>109</v>
      </c>
      <c r="N40" s="117" t="s">
        <v>110</v>
      </c>
      <c r="O40" s="117" t="s">
        <v>111</v>
      </c>
      <c r="P40" s="105"/>
      <c r="Q40" s="117" t="s">
        <v>112</v>
      </c>
      <c r="R40" s="117" t="s">
        <v>113</v>
      </c>
      <c r="S40" s="117" t="s">
        <v>114</v>
      </c>
      <c r="T40" s="117" t="s">
        <v>115</v>
      </c>
      <c r="U40" s="117" t="s">
        <v>116</v>
      </c>
      <c r="V40" s="117" t="s">
        <v>117</v>
      </c>
      <c r="W40" s="117" t="s">
        <v>118</v>
      </c>
      <c r="X40" s="117" t="s">
        <v>119</v>
      </c>
      <c r="Y40" s="117" t="s">
        <v>120</v>
      </c>
      <c r="Z40" s="105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s="115" customFormat="1">
      <c r="A41" s="11"/>
      <c r="B41" s="105"/>
      <c r="C41" s="118" t="str">
        <f>IF('Master Data'!$H11&lt;&gt;"",'Master Data'!H11,NA())</f>
        <v>Media</v>
      </c>
      <c r="D41" s="111">
        <f ca="1">IF(AND(Filter_Person="*All",Filter_Tag="*All"),SUMPRODUCT(--(Planner_Type="E"),--(Planner_Tag=Dashboard!C41),INDIRECT($D$22))*Filter_Currency_ExchangeRate,
IF(AND(Filter_Person&lt;&gt;"*All",Filter_Tag="*All"),SUMPRODUCT(--(Planner_Type="E"),--(Planner_Tag=Dashboard!C41),--(Planner_Person=Filter_Person),INDIRECT($D$22))*Filter_Currency_ExchangeRate,
IF(AND(Filter_Person="*All",Filter_Tag&lt;&gt;"*All"),SUMPRODUCT(--(Planner_Type="E"),--(Planner_Tag=Dashboard!C41),--(Planner_Tag=Filter_Tag),INDIRECT($D$22))*Filter_Currency_ExchangeRate,
SUMPRODUCT(--(Planner_Type="E"),--(Planner_Tag=Dashboard!C41),--(Planner_Person=Filter_Person),INDIRECT($D$22))*Filter_Currency_ExchangeRate)))</f>
        <v>0</v>
      </c>
      <c r="E41" s="111">
        <f ca="1">IF($C40&lt;&gt;"",IF(AND(Filter_Person="*All",Filter_Tag="*All"),SUMPRODUCT(--(Planner_Type="I"),--(Planner_Tag=Dashboard!$C41),INDIRECT($D$22))*Filter_Currency_ExchangeRate,
IF(AND(Filter_Person&lt;&gt;"*All",Filter_Tag="*All"),SUMPRODUCT(--(Planner_Type="I"),--(Planner_Tag=Dashboard!$C41),--(Planner_Person=Filter_Person),INDIRECT($D$22))*Filter_Currency_ExchangeRate,
IF(AND(Filter_Person="*All",Filter_Tag&lt;&gt;"*All"),SUMPRODUCT(--(Planner_Type="I"),--(Planner_Tag=Dashboard!$C41),--(Planner_Tag=Filter_Tag),INDIRECT($D$22))*Filter_Currency_ExchangeRate,
SUMPRODUCT(--(Planner_Type="I"),--(Planner_Tag=Dashboard!$C41),--(Planner_Person=Filter_Person),INDIRECT($D$22))*Filter_Currency_ExchangeRate))),0)</f>
        <v>0</v>
      </c>
      <c r="F41" s="119" t="e">
        <f t="shared" ca="1" si="2"/>
        <v>#N/A</v>
      </c>
      <c r="G41" s="119" t="e">
        <f t="shared" ca="1" si="3"/>
        <v>#N/A</v>
      </c>
      <c r="H41" s="105"/>
      <c r="I41" s="105"/>
      <c r="J41" s="105"/>
      <c r="K41" s="102"/>
      <c r="L41" s="151" t="s">
        <v>142</v>
      </c>
      <c r="M41" s="120">
        <f ca="1">IF(AND(Filter_Person="*All",Filter_Tag="*All"),SUMPRODUCT(--(Planner_Type="I"),INDIRECT(M$43))*Filter_Currency_ExchangeRate,
IF(AND(Filter_Person&lt;&gt;"*All",Filter_Tag="*All"),SUMPRODUCT(--(Planner_Type="I"),--(Planner_Person=Filter_Person),INDIRECT(M$43))*Filter_Currency_ExchangeRate,
IF(AND(Filter_Person="*All",Filter_Tag&lt;&gt;"*All"),SUMPRODUCT(--(Planner_Type="I"),--(Planner_Tag=Filter_Tag),INDIRECT(M$43))*Filter_Currency_ExchangeRate,
SUMPRODUCT(--(Planner_Type="I"),--(Planner_Person=Filter_Person),--(Planner_Tag=Filter_Tag),INDIRECT(M$43))*Filter_Currency_ExchangeRate)))</f>
        <v>5230.170000000001</v>
      </c>
      <c r="N41" s="120">
        <f ca="1">IF(AND(Filter_Person="*All",Filter_Tag="*All"),SUMPRODUCT(--(Planner_Type="I"),INDIRECT(N$43))*Filter_Currency_ExchangeRate,
IF(AND(Filter_Person&lt;&gt;"*All",Filter_Tag="*All"),SUMPRODUCT(--(Planner_Type="I"),--(Planner_Person=Filter_Person),INDIRECT(N$43))*Filter_Currency_ExchangeRate,
IF(AND(Filter_Person="*All",Filter_Tag&lt;&gt;"*All"),SUMPRODUCT(--(Planner_Type="I"),--(Planner_Tag=Filter_Tag),INDIRECT(N$43))*Filter_Currency_ExchangeRate,
SUMPRODUCT(--(Planner_Type="I"),--(Planner_Person=Filter_Person),--(Planner_Tag=Filter_Tag),INDIRECT(N$43))*Filter_Currency_ExchangeRate)))</f>
        <v>5230.170000000001</v>
      </c>
      <c r="O41" s="170">
        <f ca="1">IF(AND(Filter_Person="*All",Filter_Tag="*All"),SUMPRODUCT(--(Planner_Type="I"),INDIRECT(O$43))*Filter_Currency_ExchangeRate,
IF(AND(Filter_Person&lt;&gt;"*All",Filter_Tag="*All"),SUMPRODUCT(--(Planner_Type="I"),--(Planner_Person=Filter_Person),INDIRECT(O$43))*Filter_Currency_ExchangeRate,
IF(AND(Filter_Person="*All",Filter_Tag&lt;&gt;"*All"),SUMPRODUCT(--(Planner_Type="I"),--(Planner_Tag=Filter_Tag),INDIRECT(O$43))*Filter_Currency_ExchangeRate,
SUMPRODUCT(--(Planner_Type="I"),--(Planner_Person=Filter_Person),--(Planner_Tag=Filter_Tag),INDIRECT(O$43))*Filter_Currency_ExchangeRate)))</f>
        <v>5230.170000000001</v>
      </c>
      <c r="P41" s="168"/>
      <c r="Q41" s="120">
        <f t="shared" ref="Q41:Y41" ca="1" si="7">IF(AND(Filter_Person="*All",Filter_Tag="*All"),SUMPRODUCT(--(Planner_Type="I"),INDIRECT(Q$43))*Filter_Currency_ExchangeRate,
IF(AND(Filter_Person&lt;&gt;"*All",Filter_Tag="*All"),SUMPRODUCT(--(Planner_Type="I"),--(Planner_Person=Filter_Person),INDIRECT(Q$43))*Filter_Currency_ExchangeRate,
IF(AND(Filter_Person="*All",Filter_Tag&lt;&gt;"*All"),SUMPRODUCT(--(Planner_Type="I"),--(Planner_Tag=Filter_Tag),INDIRECT(Q$43))*Filter_Currency_ExchangeRate,
SUMPRODUCT(--(Planner_Type="I"),--(Planner_Person=Filter_Person),--(Planner_Tag=Filter_Tag),INDIRECT(Q$43))*Filter_Currency_ExchangeRate)))</f>
        <v>5230.170000000001</v>
      </c>
      <c r="R41" s="120">
        <f t="shared" ca="1" si="7"/>
        <v>5230.170000000001</v>
      </c>
      <c r="S41" s="120">
        <f t="shared" ca="1" si="7"/>
        <v>5230.170000000001</v>
      </c>
      <c r="T41" s="120">
        <f t="shared" ca="1" si="7"/>
        <v>5230.170000000001</v>
      </c>
      <c r="U41" s="120">
        <f t="shared" ca="1" si="7"/>
        <v>5230.170000000001</v>
      </c>
      <c r="V41" s="120">
        <f t="shared" ca="1" si="7"/>
        <v>5230.170000000001</v>
      </c>
      <c r="W41" s="120">
        <f t="shared" ca="1" si="7"/>
        <v>5230.170000000001</v>
      </c>
      <c r="X41" s="120">
        <f t="shared" ca="1" si="7"/>
        <v>5230.170000000001</v>
      </c>
      <c r="Y41" s="120">
        <f t="shared" ca="1" si="7"/>
        <v>5230.170000000001</v>
      </c>
      <c r="Z41" s="105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s="115" customFormat="1">
      <c r="A42" s="11"/>
      <c r="B42" s="105"/>
      <c r="C42" s="118" t="str">
        <f>IF('Master Data'!$H12&lt;&gt;"",'Master Data'!H12,NA())</f>
        <v>Personal</v>
      </c>
      <c r="D42" s="111">
        <f ca="1">IF(AND(Filter_Person="*All",Filter_Tag="*All"),SUMPRODUCT(--(Planner_Type="E"),--(Planner_Tag=Dashboard!C42),INDIRECT($D$22))*Filter_Currency_ExchangeRate,
IF(AND(Filter_Person&lt;&gt;"*All",Filter_Tag="*All"),SUMPRODUCT(--(Planner_Type="E"),--(Planner_Tag=Dashboard!C42),--(Planner_Person=Filter_Person),INDIRECT($D$22))*Filter_Currency_ExchangeRate,
IF(AND(Filter_Person="*All",Filter_Tag&lt;&gt;"*All"),SUMPRODUCT(--(Planner_Type="E"),--(Planner_Tag=Dashboard!C42),--(Planner_Tag=Filter_Tag),INDIRECT($D$22))*Filter_Currency_ExchangeRate,
SUMPRODUCT(--(Planner_Type="E"),--(Planner_Tag=Dashboard!C42),--(Planner_Person=Filter_Person),INDIRECT($D$22))*Filter_Currency_ExchangeRate)))</f>
        <v>2474.9499999999998</v>
      </c>
      <c r="E42" s="111">
        <f ca="1">IF($C41&lt;&gt;"",IF(AND(Filter_Person="*All",Filter_Tag="*All"),SUMPRODUCT(--(Planner_Type="I"),--(Planner_Tag=Dashboard!$C42),INDIRECT($D$22))*Filter_Currency_ExchangeRate,
IF(AND(Filter_Person&lt;&gt;"*All",Filter_Tag="*All"),SUMPRODUCT(--(Planner_Type="I"),--(Planner_Tag=Dashboard!$C42),--(Planner_Person=Filter_Person),INDIRECT($D$22))*Filter_Currency_ExchangeRate,
IF(AND(Filter_Person="*All",Filter_Tag&lt;&gt;"*All"),SUMPRODUCT(--(Planner_Type="I"),--(Planner_Tag=Dashboard!$C42),--(Planner_Tag=Filter_Tag),INDIRECT($D$22))*Filter_Currency_ExchangeRate,
SUMPRODUCT(--(Planner_Type="I"),--(Planner_Tag=Dashboard!$C42),--(Planner_Person=Filter_Person),INDIRECT($D$22))*Filter_Currency_ExchangeRate))),0)</f>
        <v>0</v>
      </c>
      <c r="F42" s="119" t="e">
        <f t="shared" ca="1" si="2"/>
        <v>#N/A</v>
      </c>
      <c r="G42" s="119">
        <f t="shared" ca="1" si="3"/>
        <v>2474.9499999999998</v>
      </c>
      <c r="H42" s="105"/>
      <c r="I42" s="105"/>
      <c r="J42" s="105"/>
      <c r="K42" s="102"/>
      <c r="L42" s="151" t="s">
        <v>143</v>
      </c>
      <c r="M42" s="120">
        <f ca="1">IF(AND(Filter_Person="*All",Filter_Tag="*All"),SUMPRODUCT(--(Planner_Type="E"),INDIRECT(M$43))*Filter_Currency_ExchangeRate,
IF(AND(Filter_Person&lt;&gt;"*All",Filter_Tag="*All"),SUMPRODUCT(--(Planner_Type="E"),--(Planner_Person=Filter_Person),INDIRECT(M$43))*Filter_Currency_ExchangeRate,
IF(AND(Filter_Person="*All",Filter_Tag&lt;&gt;"*All"),SUMPRODUCT(--(Planner_Type="E"),--(Planner_Tag=Filter_Tag),INDIRECT(M$43))*Filter_Currency_ExchangeRate,
SUMPRODUCT(--(Planner_Type="E"),--(Planner_Person=Filter_Person),--(Planner_Tag=Filter_Tag),INDIRECT(M$43))*Filter_Currency_ExchangeRate)))</f>
        <v>2070.6785353760788</v>
      </c>
      <c r="N42" s="120">
        <f ca="1">IF(AND(Filter_Person="*All",Filter_Tag="*All"),SUMPRODUCT(--(Planner_Type="E"),INDIRECT(N$43))*Filter_Currency_ExchangeRate,
IF(AND(Filter_Person&lt;&gt;"*All",Filter_Tag="*All"),SUMPRODUCT(--(Planner_Type="E"),--(Planner_Person=Filter_Person),INDIRECT(N$43))*Filter_Currency_ExchangeRate,
IF(AND(Filter_Person="*All",Filter_Tag&lt;&gt;"*All"),SUMPRODUCT(--(Planner_Type="E"),--(Planner_Tag=Filter_Tag),INDIRECT(N$43))*Filter_Currency_ExchangeRate,
SUMPRODUCT(--(Planner_Type="E"),--(Planner_Person=Filter_Person),--(Planner_Tag=Filter_Tag),INDIRECT(N$43))*Filter_Currency_ExchangeRate)))</f>
        <v>2070.6785353760788</v>
      </c>
      <c r="O42" s="170">
        <f ca="1">IF(AND(Filter_Person="*All",Filter_Tag="*All"),SUMPRODUCT(--(Planner_Type="E"),INDIRECT(O$43))*Filter_Currency_ExchangeRate,
IF(AND(Filter_Person&lt;&gt;"*All",Filter_Tag="*All"),SUMPRODUCT(--(Planner_Type="E"),--(Planner_Person=Filter_Person),INDIRECT(O$43))*Filter_Currency_ExchangeRate,
IF(AND(Filter_Person="*All",Filter_Tag&lt;&gt;"*All"),SUMPRODUCT(--(Planner_Type="E"),--(Planner_Tag=Filter_Tag),INDIRECT(O$43))*Filter_Currency_ExchangeRate,
SUMPRODUCT(--(Planner_Type="E"),--(Planner_Person=Filter_Person),--(Planner_Tag=Filter_Tag),INDIRECT(O$43))*Filter_Currency_ExchangeRate)))</f>
        <v>2070.6785353760788</v>
      </c>
      <c r="P42" s="168"/>
      <c r="Q42" s="120">
        <f t="shared" ref="Q42:Y42" ca="1" si="8">IF(AND(Filter_Person="*All",Filter_Tag="*All"),SUMPRODUCT(--(Planner_Type="E"),INDIRECT(Q$43))*Filter_Currency_ExchangeRate,
IF(AND(Filter_Person&lt;&gt;"*All",Filter_Tag="*All"),SUMPRODUCT(--(Planner_Type="E"),--(Planner_Person=Filter_Person),INDIRECT(Q$43))*Filter_Currency_ExchangeRate,
IF(AND(Filter_Person="*All",Filter_Tag&lt;&gt;"*All"),SUMPRODUCT(--(Planner_Type="E"),--(Planner_Tag=Filter_Tag),INDIRECT(Q$43))*Filter_Currency_ExchangeRate,
SUMPRODUCT(--(Planner_Type="E"),--(Planner_Person=Filter_Person),--(Planner_Tag=Filter_Tag),INDIRECT(Q$43))*Filter_Currency_ExchangeRate)))</f>
        <v>2070.6785353760788</v>
      </c>
      <c r="R42" s="120">
        <f t="shared" ca="1" si="8"/>
        <v>2070.6785353760788</v>
      </c>
      <c r="S42" s="120">
        <f t="shared" ca="1" si="8"/>
        <v>2070.6785353760788</v>
      </c>
      <c r="T42" s="120">
        <f t="shared" ca="1" si="8"/>
        <v>2070.6785353760788</v>
      </c>
      <c r="U42" s="120">
        <f t="shared" ca="1" si="8"/>
        <v>2070.6785353760788</v>
      </c>
      <c r="V42" s="120">
        <f t="shared" ca="1" si="8"/>
        <v>2070.6785353760788</v>
      </c>
      <c r="W42" s="120">
        <f t="shared" ca="1" si="8"/>
        <v>2070.6785353760788</v>
      </c>
      <c r="X42" s="120">
        <f t="shared" ca="1" si="8"/>
        <v>2070.6785353760788</v>
      </c>
      <c r="Y42" s="120">
        <f t="shared" ca="1" si="8"/>
        <v>2070.6785353760788</v>
      </c>
      <c r="Z42" s="105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s="115" customFormat="1">
      <c r="A43" s="11"/>
      <c r="B43" s="105"/>
      <c r="C43" s="118" t="str">
        <f>IF('Master Data'!$H13&lt;&gt;"",'Master Data'!H13,NA())</f>
        <v>Pet</v>
      </c>
      <c r="D43" s="111">
        <f ca="1">IF(AND(Filter_Person="*All",Filter_Tag="*All"),SUMPRODUCT(--(Planner_Type="E"),--(Planner_Tag=Dashboard!C43),INDIRECT($D$22))*Filter_Currency_ExchangeRate,
IF(AND(Filter_Person&lt;&gt;"*All",Filter_Tag="*All"),SUMPRODUCT(--(Planner_Type="E"),--(Planner_Tag=Dashboard!C43),--(Planner_Person=Filter_Person),INDIRECT($D$22))*Filter_Currency_ExchangeRate,
IF(AND(Filter_Person="*All",Filter_Tag&lt;&gt;"*All"),SUMPRODUCT(--(Planner_Type="E"),--(Planner_Tag=Dashboard!C43),--(Planner_Tag=Filter_Tag),INDIRECT($D$22))*Filter_Currency_ExchangeRate,
SUMPRODUCT(--(Planner_Type="E"),--(Planner_Tag=Dashboard!C43),--(Planner_Person=Filter_Person),INDIRECT($D$22))*Filter_Currency_ExchangeRate)))</f>
        <v>2600</v>
      </c>
      <c r="E43" s="111">
        <f ca="1">IF($C42&lt;&gt;"",IF(AND(Filter_Person="*All",Filter_Tag="*All"),SUMPRODUCT(--(Planner_Type="I"),--(Planner_Tag=Dashboard!$C43),INDIRECT($D$22))*Filter_Currency_ExchangeRate,
IF(AND(Filter_Person&lt;&gt;"*All",Filter_Tag="*All"),SUMPRODUCT(--(Planner_Type="I"),--(Planner_Tag=Dashboard!$C43),--(Planner_Person=Filter_Person),INDIRECT($D$22))*Filter_Currency_ExchangeRate,
IF(AND(Filter_Person="*All",Filter_Tag&lt;&gt;"*All"),SUMPRODUCT(--(Planner_Type="I"),--(Planner_Tag=Dashboard!$C43),--(Planner_Tag=Filter_Tag),INDIRECT($D$22))*Filter_Currency_ExchangeRate,
SUMPRODUCT(--(Planner_Type="I"),--(Planner_Tag=Dashboard!$C43),--(Planner_Person=Filter_Person),INDIRECT($D$22))*Filter_Currency_ExchangeRate))),0)</f>
        <v>0</v>
      </c>
      <c r="F43" s="119" t="e">
        <f t="shared" ca="1" si="2"/>
        <v>#N/A</v>
      </c>
      <c r="G43" s="119">
        <f t="shared" ca="1" si="3"/>
        <v>2600</v>
      </c>
      <c r="H43" s="105"/>
      <c r="I43" s="105"/>
      <c r="J43" s="105"/>
      <c r="K43" s="102"/>
      <c r="L43" s="105"/>
      <c r="M43" s="166" t="str">
        <f ca="1">CONCATENATE("Planner!$"&amp;SUBSTITUTE(ADDRESS(1,COLUMN(INDIRECT(CONCATENATE("Budget_",M$34))),4),"1","")&amp;"$5:$"&amp;SUBSTITUTE(ADDRESS(1,COLUMN(INDIRECT(CONCATENATE("Budget_",M$34))),4),"1","")&amp;"$",MATCH(9.999999E+306,Planner!$AA:$AA))</f>
        <v>Planner!$AU$5:$AU$115</v>
      </c>
      <c r="N43" s="166" t="str">
        <f ca="1">CONCATENATE("Planner!$"&amp;SUBSTITUTE(ADDRESS(1,COLUMN(INDIRECT(CONCATENATE("Budget_",N$34))),4),"1","")&amp;"$5:$"&amp;SUBSTITUTE(ADDRESS(1,COLUMN(INDIRECT(CONCATENATE("Budget_",N$34))),4),"1","")&amp;"$",MATCH(9.999999E+306,Planner!$AA:$AA))</f>
        <v>Planner!$AV$5:$AV$115</v>
      </c>
      <c r="O43" s="166" t="str">
        <f ca="1">CONCATENATE("Planner!$"&amp;SUBSTITUTE(ADDRESS(1,COLUMN(INDIRECT(CONCATENATE("Budget_",O$34))),4),"1","")&amp;"$5:$"&amp;SUBSTITUTE(ADDRESS(1,COLUMN(INDIRECT(CONCATENATE("Budget_",O$34))),4),"1","")&amp;"$",MATCH(9.999999E+306,Planner!$AA:$AA))</f>
        <v>Planner!$AW$5:$AW$115</v>
      </c>
      <c r="P43" s="167"/>
      <c r="Q43" s="166" t="str">
        <f ca="1">CONCATENATE("Planner!$"&amp;SUBSTITUTE(ADDRESS(1,COLUMN(INDIRECT(CONCATENATE("Budget_",Q$34))),4),"1","")&amp;"$5:$"&amp;SUBSTITUTE(ADDRESS(1,COLUMN(INDIRECT(CONCATENATE("Budget_",Q$34))),4),"1","")&amp;"$",MATCH(9.999999E+306,Planner!$AA:$AA))</f>
        <v>Planner!$AX$5:$AX$115</v>
      </c>
      <c r="R43" s="166" t="str">
        <f ca="1">CONCATENATE("Planner!$"&amp;SUBSTITUTE(ADDRESS(1,COLUMN(INDIRECT(CONCATENATE("Budget_",R$34))),4),"1","")&amp;"$5:$"&amp;SUBSTITUTE(ADDRESS(1,COLUMN(INDIRECT(CONCATENATE("Budget_",R$34))),4),"1","")&amp;"$",MATCH(9.999999E+306,Planner!$AA:$AA))</f>
        <v>Planner!$AY$5:$AY$115</v>
      </c>
      <c r="S43" s="166" t="str">
        <f ca="1">CONCATENATE("Planner!$"&amp;SUBSTITUTE(ADDRESS(1,COLUMN(INDIRECT(CONCATENATE("Budget_",S$34))),4),"1","")&amp;"$5:$"&amp;SUBSTITUTE(ADDRESS(1,COLUMN(INDIRECT(CONCATENATE("Budget_",S$34))),4),"1","")&amp;"$",MATCH(9.999999E+306,Planner!$AA:$AA))</f>
        <v>Planner!$AZ$5:$AZ$115</v>
      </c>
      <c r="T43" s="166" t="str">
        <f ca="1">CONCATENATE("Planner!$"&amp;SUBSTITUTE(ADDRESS(1,COLUMN(INDIRECT(CONCATENATE("Budget_",T$34))),4),"1","")&amp;"$5:$"&amp;SUBSTITUTE(ADDRESS(1,COLUMN(INDIRECT(CONCATENATE("Budget_",T$34))),4),"1","")&amp;"$",MATCH(9.999999E+306,Planner!$AA:$AA))</f>
        <v>Planner!$BA$5:$BA$115</v>
      </c>
      <c r="U43" s="166" t="str">
        <f ca="1">CONCATENATE("Planner!$"&amp;SUBSTITUTE(ADDRESS(1,COLUMN(INDIRECT(CONCATENATE("Budget_",U$34))),4),"1","")&amp;"$5:$"&amp;SUBSTITUTE(ADDRESS(1,COLUMN(INDIRECT(CONCATENATE("Budget_",U$34))),4),"1","")&amp;"$",MATCH(9.999999E+306,Planner!$AA:$AA))</f>
        <v>Planner!$BB$5:$BB$115</v>
      </c>
      <c r="V43" s="166" t="str">
        <f ca="1">CONCATENATE("Planner!$"&amp;SUBSTITUTE(ADDRESS(1,COLUMN(INDIRECT(CONCATENATE("Budget_",V$34))),4),"1","")&amp;"$5:$"&amp;SUBSTITUTE(ADDRESS(1,COLUMN(INDIRECT(CONCATENATE("Budget_",V$34))),4),"1","")&amp;"$",MATCH(9.999999E+306,Planner!$AA:$AA))</f>
        <v>Planner!$BC$5:$BC$115</v>
      </c>
      <c r="W43" s="166" t="str">
        <f ca="1">CONCATENATE("Planner!$"&amp;SUBSTITUTE(ADDRESS(1,COLUMN(INDIRECT(CONCATENATE("Budget_",W$34))),4),"1","")&amp;"$5:$"&amp;SUBSTITUTE(ADDRESS(1,COLUMN(INDIRECT(CONCATENATE("Budget_",W$34))),4),"1","")&amp;"$",MATCH(9.999999E+306,Planner!$AA:$AA))</f>
        <v>Planner!$BD$5:$BD$115</v>
      </c>
      <c r="X43" s="166" t="str">
        <f ca="1">CONCATENATE("Planner!$"&amp;SUBSTITUTE(ADDRESS(1,COLUMN(INDIRECT(CONCATENATE("Budget_",X$34))),4),"1","")&amp;"$5:$"&amp;SUBSTITUTE(ADDRESS(1,COLUMN(INDIRECT(CONCATENATE("Budget_",X$34))),4),"1","")&amp;"$",MATCH(9.999999E+306,Planner!$AA:$AA))</f>
        <v>Planner!$BE$5:$BE$115</v>
      </c>
      <c r="Y43" s="166" t="str">
        <f ca="1">CONCATENATE("Planner!$"&amp;SUBSTITUTE(ADDRESS(1,COLUMN(INDIRECT(CONCATENATE("Budget_",Y$34))),4),"1","")&amp;"$5:$"&amp;SUBSTITUTE(ADDRESS(1,COLUMN(INDIRECT(CONCATENATE("Budget_",Y$34))),4),"1","")&amp;"$",MATCH(9.999999E+306,Planner!$AA:$AA))</f>
        <v>Planner!$BF$5:$BF$115</v>
      </c>
      <c r="Z43" s="105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s="115" customFormat="1">
      <c r="A44" s="11"/>
      <c r="B44" s="105"/>
      <c r="C44" s="118" t="str">
        <f>IF('Master Data'!$H14&lt;&gt;"",'Master Data'!H14,NA())</f>
        <v>Property</v>
      </c>
      <c r="D44" s="111">
        <f ca="1">IF(AND(Filter_Person="*All",Filter_Tag="*All"),SUMPRODUCT(--(Planner_Type="E"),--(Planner_Tag=Dashboard!C44),INDIRECT($D$22))*Filter_Currency_ExchangeRate,
IF(AND(Filter_Person&lt;&gt;"*All",Filter_Tag="*All"),SUMPRODUCT(--(Planner_Type="E"),--(Planner_Tag=Dashboard!C44),--(Planner_Person=Filter_Person),INDIRECT($D$22))*Filter_Currency_ExchangeRate,
IF(AND(Filter_Person="*All",Filter_Tag&lt;&gt;"*All"),SUMPRODUCT(--(Planner_Type="E"),--(Planner_Tag=Dashboard!C44),--(Planner_Tag=Filter_Tag),INDIRECT($D$22))*Filter_Currency_ExchangeRate,
SUMPRODUCT(--(Planner_Type="E"),--(Planner_Tag=Dashboard!C44),--(Planner_Person=Filter_Person),INDIRECT($D$22))*Filter_Currency_ExchangeRate)))</f>
        <v>6000</v>
      </c>
      <c r="E44" s="111">
        <f ca="1">IF($C43&lt;&gt;"",IF(AND(Filter_Person="*All",Filter_Tag="*All"),SUMPRODUCT(--(Planner_Type="I"),--(Planner_Tag=Dashboard!$C44),INDIRECT($D$22))*Filter_Currency_ExchangeRate,
IF(AND(Filter_Person&lt;&gt;"*All",Filter_Tag="*All"),SUMPRODUCT(--(Planner_Type="I"),--(Planner_Tag=Dashboard!$C44),--(Planner_Person=Filter_Person),INDIRECT($D$22))*Filter_Currency_ExchangeRate,
IF(AND(Filter_Person="*All",Filter_Tag&lt;&gt;"*All"),SUMPRODUCT(--(Planner_Type="I"),--(Planner_Tag=Dashboard!$C44),--(Planner_Tag=Filter_Tag),INDIRECT($D$22))*Filter_Currency_ExchangeRate,
SUMPRODUCT(--(Planner_Type="I"),--(Planner_Tag=Dashboard!$C44),--(Planner_Person=Filter_Person),INDIRECT($D$22))*Filter_Currency_ExchangeRate))),0)</f>
        <v>7262.04</v>
      </c>
      <c r="F44" s="119">
        <f t="shared" ca="1" si="2"/>
        <v>7262.04</v>
      </c>
      <c r="G44" s="119">
        <f t="shared" ca="1" si="3"/>
        <v>6000</v>
      </c>
      <c r="H44" s="105"/>
      <c r="I44" s="105"/>
      <c r="J44" s="105"/>
      <c r="K44" s="102"/>
      <c r="L44" s="118" t="s">
        <v>144</v>
      </c>
      <c r="M44" s="120">
        <f ca="1">M41-M42</f>
        <v>3159.4914646239222</v>
      </c>
      <c r="N44" s="120">
        <f t="shared" ref="N44:O44" ca="1" si="9">N41-N42</f>
        <v>3159.4914646239222</v>
      </c>
      <c r="O44" s="170">
        <f t="shared" ca="1" si="9"/>
        <v>3159.4914646239222</v>
      </c>
      <c r="P44" s="168"/>
      <c r="Q44" s="120">
        <f t="shared" ref="Q44:Y44" ca="1" si="10">Q41-Q42</f>
        <v>3159.4914646239222</v>
      </c>
      <c r="R44" s="120">
        <f t="shared" ca="1" si="10"/>
        <v>3159.4914646239222</v>
      </c>
      <c r="S44" s="120">
        <f t="shared" ca="1" si="10"/>
        <v>3159.4914646239222</v>
      </c>
      <c r="T44" s="120">
        <f t="shared" ca="1" si="10"/>
        <v>3159.4914646239222</v>
      </c>
      <c r="U44" s="120">
        <f t="shared" ca="1" si="10"/>
        <v>3159.4914646239222</v>
      </c>
      <c r="V44" s="120">
        <f t="shared" ca="1" si="10"/>
        <v>3159.4914646239222</v>
      </c>
      <c r="W44" s="120">
        <f t="shared" ca="1" si="10"/>
        <v>3159.4914646239222</v>
      </c>
      <c r="X44" s="120">
        <f t="shared" ca="1" si="10"/>
        <v>3159.4914646239222</v>
      </c>
      <c r="Y44" s="120">
        <f t="shared" ca="1" si="10"/>
        <v>3159.4914646239222</v>
      </c>
      <c r="Z44" s="105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s="115" customFormat="1">
      <c r="A45" s="11"/>
      <c r="B45" s="105"/>
      <c r="C45" s="118" t="str">
        <f>IF('Master Data'!$H15&lt;&gt;"",'Master Data'!H15,NA())</f>
        <v>Retirement</v>
      </c>
      <c r="D45" s="111">
        <f ca="1">IF(AND(Filter_Person="*All",Filter_Tag="*All"),SUMPRODUCT(--(Planner_Type="E"),--(Planner_Tag=Dashboard!C45),INDIRECT($D$22))*Filter_Currency_ExchangeRate,
IF(AND(Filter_Person&lt;&gt;"*All",Filter_Tag="*All"),SUMPRODUCT(--(Planner_Type="E"),--(Planner_Tag=Dashboard!C45),--(Planner_Person=Filter_Person),INDIRECT($D$22))*Filter_Currency_ExchangeRate,
IF(AND(Filter_Person="*All",Filter_Tag&lt;&gt;"*All"),SUMPRODUCT(--(Planner_Type="E"),--(Planner_Tag=Dashboard!C45),--(Planner_Tag=Filter_Tag),INDIRECT($D$22))*Filter_Currency_ExchangeRate,
SUMPRODUCT(--(Planner_Type="E"),--(Planner_Tag=Dashboard!C45),--(Planner_Person=Filter_Person),INDIRECT($D$22))*Filter_Currency_ExchangeRate)))</f>
        <v>0</v>
      </c>
      <c r="E45" s="111">
        <f ca="1">IF($C44&lt;&gt;"",IF(AND(Filter_Person="*All",Filter_Tag="*All"),SUMPRODUCT(--(Planner_Type="I"),--(Planner_Tag=Dashboard!$C45),INDIRECT($D$22))*Filter_Currency_ExchangeRate,
IF(AND(Filter_Person&lt;&gt;"*All",Filter_Tag="*All"),SUMPRODUCT(--(Planner_Type="I"),--(Planner_Tag=Dashboard!$C45),--(Planner_Person=Filter_Person),INDIRECT($D$22))*Filter_Currency_ExchangeRate,
IF(AND(Filter_Person="*All",Filter_Tag&lt;&gt;"*All"),SUMPRODUCT(--(Planner_Type="I"),--(Planner_Tag=Dashboard!$C45),--(Planner_Tag=Filter_Tag),INDIRECT($D$22))*Filter_Currency_ExchangeRate,
SUMPRODUCT(--(Planner_Type="I"),--(Planner_Tag=Dashboard!$C45),--(Planner_Person=Filter_Person),INDIRECT($D$22))*Filter_Currency_ExchangeRate))),0)</f>
        <v>0</v>
      </c>
      <c r="F45" s="119" t="e">
        <f t="shared" ca="1" si="2"/>
        <v>#N/A</v>
      </c>
      <c r="G45" s="119" t="e">
        <f t="shared" ca="1" si="3"/>
        <v>#N/A</v>
      </c>
      <c r="H45" s="105"/>
      <c r="I45" s="105"/>
      <c r="J45" s="105"/>
      <c r="K45" s="102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s="115" customFormat="1">
      <c r="A46" s="11"/>
      <c r="B46" s="105"/>
      <c r="C46" s="118" t="str">
        <f>IF('Master Data'!$H16&lt;&gt;"",'Master Data'!H16,NA())</f>
        <v>Salary</v>
      </c>
      <c r="D46" s="111">
        <f ca="1">IF(AND(Filter_Person="*All",Filter_Tag="*All"),SUMPRODUCT(--(Planner_Type="E"),--(Planner_Tag=Dashboard!C46),INDIRECT($D$22))*Filter_Currency_ExchangeRate,
IF(AND(Filter_Person&lt;&gt;"*All",Filter_Tag="*All"),SUMPRODUCT(--(Planner_Type="E"),--(Planner_Tag=Dashboard!C46),--(Planner_Person=Filter_Person),INDIRECT($D$22))*Filter_Currency_ExchangeRate,
IF(AND(Filter_Person="*All",Filter_Tag&lt;&gt;"*All"),SUMPRODUCT(--(Planner_Type="E"),--(Planner_Tag=Dashboard!C46),--(Planner_Tag=Filter_Tag),INDIRECT($D$22))*Filter_Currency_ExchangeRate,
SUMPRODUCT(--(Planner_Type="E"),--(Planner_Tag=Dashboard!C46),--(Planner_Person=Filter_Person),INDIRECT($D$22))*Filter_Currency_ExchangeRate)))</f>
        <v>0</v>
      </c>
      <c r="E46" s="111">
        <f ca="1">IF($C45&lt;&gt;"",IF(AND(Filter_Person="*All",Filter_Tag="*All"),SUMPRODUCT(--(Planner_Type="I"),--(Planner_Tag=Dashboard!$C46),INDIRECT($D$22))*Filter_Currency_ExchangeRate,
IF(AND(Filter_Person&lt;&gt;"*All",Filter_Tag="*All"),SUMPRODUCT(--(Planner_Type="I"),--(Planner_Tag=Dashboard!$C46),--(Planner_Person=Filter_Person),INDIRECT($D$22))*Filter_Currency_ExchangeRate,
IF(AND(Filter_Person="*All",Filter_Tag&lt;&gt;"*All"),SUMPRODUCT(--(Planner_Type="I"),--(Planner_Tag=Dashboard!$C46),--(Planner_Tag=Filter_Tag),INDIRECT($D$22))*Filter_Currency_ExchangeRate,
SUMPRODUCT(--(Planner_Type="I"),--(Planner_Tag=Dashboard!$C46),--(Planner_Person=Filter_Person),INDIRECT($D$22))*Filter_Currency_ExchangeRate))),0)</f>
        <v>55750</v>
      </c>
      <c r="F46" s="119">
        <f t="shared" ca="1" si="2"/>
        <v>55750</v>
      </c>
      <c r="G46" s="119" t="e">
        <f t="shared" ca="1" si="3"/>
        <v>#N/A</v>
      </c>
      <c r="H46" s="105"/>
      <c r="I46" s="105"/>
      <c r="J46" s="105"/>
      <c r="K46" s="102"/>
      <c r="L46" s="102"/>
      <c r="M46" s="102"/>
      <c r="N46" s="102"/>
      <c r="O46" s="102"/>
      <c r="P46" s="102"/>
      <c r="Q46" s="102"/>
      <c r="R46" s="102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s="115" customFormat="1">
      <c r="A47" s="11"/>
      <c r="B47" s="105"/>
      <c r="C47" s="118" t="str">
        <f>IF('Master Data'!$H17&lt;&gt;"",'Master Data'!H17,NA())</f>
        <v>Shares</v>
      </c>
      <c r="D47" s="111">
        <f ca="1">IF(AND(Filter_Person="*All",Filter_Tag="*All"),SUMPRODUCT(--(Planner_Type="E"),--(Planner_Tag=Dashboard!C47),INDIRECT($D$22))*Filter_Currency_ExchangeRate,
IF(AND(Filter_Person&lt;&gt;"*All",Filter_Tag="*All"),SUMPRODUCT(--(Planner_Type="E"),--(Planner_Tag=Dashboard!C47),--(Planner_Person=Filter_Person),INDIRECT($D$22))*Filter_Currency_ExchangeRate,
IF(AND(Filter_Person="*All",Filter_Tag&lt;&gt;"*All"),SUMPRODUCT(--(Planner_Type="E"),--(Planner_Tag=Dashboard!C47),--(Planner_Tag=Filter_Tag),INDIRECT($D$22))*Filter_Currency_ExchangeRate,
SUMPRODUCT(--(Planner_Type="E"),--(Planner_Tag=Dashboard!C47),--(Planner_Person=Filter_Person),INDIRECT($D$22))*Filter_Currency_ExchangeRate)))</f>
        <v>0</v>
      </c>
      <c r="E47" s="111">
        <f ca="1">IF($C46&lt;&gt;"",IF(AND(Filter_Person="*All",Filter_Tag="*All"),SUMPRODUCT(--(Planner_Type="I"),--(Planner_Tag=Dashboard!$C47),INDIRECT($D$22))*Filter_Currency_ExchangeRate,
IF(AND(Filter_Person&lt;&gt;"*All",Filter_Tag="*All"),SUMPRODUCT(--(Planner_Type="I"),--(Planner_Tag=Dashboard!$C47),--(Planner_Person=Filter_Person),INDIRECT($D$22))*Filter_Currency_ExchangeRate,
IF(AND(Filter_Person="*All",Filter_Tag&lt;&gt;"*All"),SUMPRODUCT(--(Planner_Type="I"),--(Planner_Tag=Dashboard!$C47),--(Planner_Tag=Filter_Tag),INDIRECT($D$22))*Filter_Currency_ExchangeRate,
SUMPRODUCT(--(Planner_Type="I"),--(Planner_Tag=Dashboard!$C47),--(Planner_Person=Filter_Person),INDIRECT($D$22))*Filter_Currency_ExchangeRate))),0)</f>
        <v>0</v>
      </c>
      <c r="F47" s="119" t="e">
        <f t="shared" ca="1" si="2"/>
        <v>#N/A</v>
      </c>
      <c r="G47" s="119" t="e">
        <f t="shared" ca="1" si="3"/>
        <v>#N/A</v>
      </c>
      <c r="H47" s="105"/>
      <c r="I47" s="105"/>
      <c r="J47" s="105"/>
      <c r="K47" s="102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s="115" customFormat="1">
      <c r="A48" s="11"/>
      <c r="B48" s="105"/>
      <c r="C48" s="118" t="str">
        <f>IF('Master Data'!$H18&lt;&gt;"",'Master Data'!H18,NA())</f>
        <v>Utilities</v>
      </c>
      <c r="D48" s="111">
        <f ca="1">IF(AND(Filter_Person="*All",Filter_Tag="*All"),SUMPRODUCT(--(Planner_Type="E"),--(Planner_Tag=Dashboard!C48),INDIRECT($D$22))*Filter_Currency_ExchangeRate,
IF(AND(Filter_Person&lt;&gt;"*All",Filter_Tag="*All"),SUMPRODUCT(--(Planner_Type="E"),--(Planner_Tag=Dashboard!C48),--(Planner_Person=Filter_Person),INDIRECT($D$22))*Filter_Currency_ExchangeRate,
IF(AND(Filter_Person="*All",Filter_Tag&lt;&gt;"*All"),SUMPRODUCT(--(Planner_Type="E"),--(Planner_Tag=Dashboard!C48),--(Planner_Tag=Filter_Tag),INDIRECT($D$22))*Filter_Currency_ExchangeRate,
SUMPRODUCT(--(Planner_Type="E"),--(Planner_Tag=Dashboard!C48),--(Planner_Person=Filter_Person),INDIRECT($D$22))*Filter_Currency_ExchangeRate)))</f>
        <v>0</v>
      </c>
      <c r="E48" s="111">
        <f ca="1">IF($C47&lt;&gt;"",IF(AND(Filter_Person="*All",Filter_Tag="*All"),SUMPRODUCT(--(Planner_Type="I"),--(Planner_Tag=Dashboard!$C48),INDIRECT($D$22))*Filter_Currency_ExchangeRate,
IF(AND(Filter_Person&lt;&gt;"*All",Filter_Tag="*All"),SUMPRODUCT(--(Planner_Type="I"),--(Planner_Tag=Dashboard!$C48),--(Planner_Person=Filter_Person),INDIRECT($D$22))*Filter_Currency_ExchangeRate,
IF(AND(Filter_Person="*All",Filter_Tag&lt;&gt;"*All"),SUMPRODUCT(--(Planner_Type="I"),--(Planner_Tag=Dashboard!$C48),--(Planner_Tag=Filter_Tag),INDIRECT($D$22))*Filter_Currency_ExchangeRate,
SUMPRODUCT(--(Planner_Type="I"),--(Planner_Tag=Dashboard!$C48),--(Planner_Person=Filter_Person),INDIRECT($D$22))*Filter_Currency_ExchangeRate))),0)</f>
        <v>0</v>
      </c>
      <c r="F48" s="119" t="e">
        <f t="shared" ca="1" si="2"/>
        <v>#N/A</v>
      </c>
      <c r="G48" s="119" t="e">
        <f t="shared" ca="1" si="3"/>
        <v>#N/A</v>
      </c>
      <c r="H48" s="105"/>
      <c r="I48" s="105"/>
      <c r="J48" s="105"/>
      <c r="K48" s="102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s="115" customFormat="1">
      <c r="A49" s="11"/>
      <c r="B49" s="105"/>
      <c r="C49" s="118" t="str">
        <f>IF('Master Data'!$H19&lt;&gt;"",'Master Data'!H19,NA())</f>
        <v>Vehicle</v>
      </c>
      <c r="D49" s="111">
        <f ca="1">IF(AND(Filter_Person="*All",Filter_Tag="*All"),SUMPRODUCT(--(Planner_Type="E"),--(Planner_Tag=Dashboard!C49),INDIRECT($D$22))*Filter_Currency_ExchangeRate,
IF(AND(Filter_Person&lt;&gt;"*All",Filter_Tag="*All"),SUMPRODUCT(--(Planner_Type="E"),--(Planner_Tag=Dashboard!C49),--(Planner_Person=Filter_Person),INDIRECT($D$22))*Filter_Currency_ExchangeRate,
IF(AND(Filter_Person="*All",Filter_Tag&lt;&gt;"*All"),SUMPRODUCT(--(Planner_Type="E"),--(Planner_Tag=Dashboard!C49),--(Planner_Tag=Filter_Tag),INDIRECT($D$22))*Filter_Currency_ExchangeRate,
SUMPRODUCT(--(Planner_Type="E"),--(Planner_Tag=Dashboard!C49),--(Planner_Person=Filter_Person),INDIRECT($D$22))*Filter_Currency_ExchangeRate)))</f>
        <v>2550</v>
      </c>
      <c r="E49" s="111">
        <f ca="1">IF($C48&lt;&gt;"",IF(AND(Filter_Person="*All",Filter_Tag="*All"),SUMPRODUCT(--(Planner_Type="I"),--(Planner_Tag=Dashboard!$C49),INDIRECT($D$22))*Filter_Currency_ExchangeRate,
IF(AND(Filter_Person&lt;&gt;"*All",Filter_Tag="*All"),SUMPRODUCT(--(Planner_Type="I"),--(Planner_Tag=Dashboard!$C49),--(Planner_Person=Filter_Person),INDIRECT($D$22))*Filter_Currency_ExchangeRate,
IF(AND(Filter_Person="*All",Filter_Tag&lt;&gt;"*All"),SUMPRODUCT(--(Planner_Type="I"),--(Planner_Tag=Dashboard!$C49),--(Planner_Tag=Filter_Tag),INDIRECT($D$22))*Filter_Currency_ExchangeRate,
SUMPRODUCT(--(Planner_Type="I"),--(Planner_Tag=Dashboard!$C49),--(Planner_Person=Filter_Person),INDIRECT($D$22))*Filter_Currency_ExchangeRate))),0)</f>
        <v>0</v>
      </c>
      <c r="F49" s="119" t="e">
        <f t="shared" ca="1" si="2"/>
        <v>#N/A</v>
      </c>
      <c r="G49" s="119">
        <f t="shared" ca="1" si="3"/>
        <v>2550</v>
      </c>
      <c r="H49" s="105"/>
      <c r="I49" s="105"/>
      <c r="J49" s="105"/>
      <c r="K49" s="102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s="115" customFormat="1">
      <c r="A50" s="11"/>
      <c r="B50" s="105"/>
      <c r="C50" s="118" t="e">
        <f>IF('Master Data'!$H20&lt;&gt;"",'Master Data'!H20,NA())</f>
        <v>#N/A</v>
      </c>
      <c r="D50" s="111" t="e">
        <f ca="1">IF(AND(Filter_Person="*All",Filter_Tag="*All"),SUMPRODUCT(--(Planner_Type="E"),--(Planner_Tag=Dashboard!C50),INDIRECT($D$22))*Filter_Currency_ExchangeRate,
IF(AND(Filter_Person&lt;&gt;"*All",Filter_Tag="*All"),SUMPRODUCT(--(Planner_Type="E"),--(Planner_Tag=Dashboard!C50),--(Planner_Person=Filter_Person),INDIRECT($D$22))*Filter_Currency_ExchangeRate,
IF(AND(Filter_Person="*All",Filter_Tag&lt;&gt;"*All"),SUMPRODUCT(--(Planner_Type="E"),--(Planner_Tag=Dashboard!C50),--(Planner_Tag=Filter_Tag),INDIRECT($D$22))*Filter_Currency_ExchangeRate,
SUMPRODUCT(--(Planner_Type="E"),--(Planner_Tag=Dashboard!C50),--(Planner_Person=Filter_Person),INDIRECT($D$22))*Filter_Currency_ExchangeRate)))</f>
        <v>#N/A</v>
      </c>
      <c r="E50" s="111" t="e">
        <f ca="1">IF($C49&lt;&gt;"",IF(AND(Filter_Person="*All",Filter_Tag="*All"),SUMPRODUCT(--(Planner_Type="I"),--(Planner_Tag=Dashboard!$C50),INDIRECT($D$22))*Filter_Currency_ExchangeRate,
IF(AND(Filter_Person&lt;&gt;"*All",Filter_Tag="*All"),SUMPRODUCT(--(Planner_Type="I"),--(Planner_Tag=Dashboard!$C50),--(Planner_Person=Filter_Person),INDIRECT($D$22))*Filter_Currency_ExchangeRate,
IF(AND(Filter_Person="*All",Filter_Tag&lt;&gt;"*All"),SUMPRODUCT(--(Planner_Type="I"),--(Planner_Tag=Dashboard!$C50),--(Planner_Tag=Filter_Tag),INDIRECT($D$22))*Filter_Currency_ExchangeRate,
SUMPRODUCT(--(Planner_Type="I"),--(Planner_Tag=Dashboard!$C50),--(Planner_Person=Filter_Person),INDIRECT($D$22))*Filter_Currency_ExchangeRate))),0)</f>
        <v>#N/A</v>
      </c>
      <c r="F50" s="119" t="e">
        <f t="shared" ca="1" si="2"/>
        <v>#N/A</v>
      </c>
      <c r="G50" s="119" t="e">
        <f t="shared" ca="1" si="3"/>
        <v>#N/A</v>
      </c>
      <c r="H50" s="105"/>
      <c r="I50" s="105"/>
      <c r="J50" s="105"/>
      <c r="K50" s="102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s="115" customFormat="1">
      <c r="A51" s="11"/>
      <c r="B51" s="105"/>
      <c r="C51" s="118" t="e">
        <f>IF('Master Data'!$H21&lt;&gt;"",'Master Data'!H21,NA())</f>
        <v>#N/A</v>
      </c>
      <c r="D51" s="111" t="e">
        <f ca="1">IF(AND(Filter_Person="*All",Filter_Tag="*All"),SUMPRODUCT(--(Planner_Type="E"),--(Planner_Tag=Dashboard!C51),INDIRECT($D$22))*Filter_Currency_ExchangeRate,
IF(AND(Filter_Person&lt;&gt;"*All",Filter_Tag="*All"),SUMPRODUCT(--(Planner_Type="E"),--(Planner_Tag=Dashboard!C51),--(Planner_Person=Filter_Person),INDIRECT($D$22))*Filter_Currency_ExchangeRate,
IF(AND(Filter_Person="*All",Filter_Tag&lt;&gt;"*All"),SUMPRODUCT(--(Planner_Type="E"),--(Planner_Tag=Dashboard!C51),--(Planner_Tag=Filter_Tag),INDIRECT($D$22))*Filter_Currency_ExchangeRate,
SUMPRODUCT(--(Planner_Type="E"),--(Planner_Tag=Dashboard!C51),--(Planner_Person=Filter_Person),INDIRECT($D$22))*Filter_Currency_ExchangeRate)))</f>
        <v>#N/A</v>
      </c>
      <c r="E51" s="111" t="e">
        <f ca="1">IF($C50&lt;&gt;"",IF(AND(Filter_Person="*All",Filter_Tag="*All"),SUMPRODUCT(--(Planner_Type="I"),--(Planner_Tag=Dashboard!$C51),INDIRECT($D$22))*Filter_Currency_ExchangeRate,
IF(AND(Filter_Person&lt;&gt;"*All",Filter_Tag="*All"),SUMPRODUCT(--(Planner_Type="I"),--(Planner_Tag=Dashboard!$C51),--(Planner_Person=Filter_Person),INDIRECT($D$22))*Filter_Currency_ExchangeRate,
IF(AND(Filter_Person="*All",Filter_Tag&lt;&gt;"*All"),SUMPRODUCT(--(Planner_Type="I"),--(Planner_Tag=Dashboard!$C51),--(Planner_Tag=Filter_Tag),INDIRECT($D$22))*Filter_Currency_ExchangeRate,
SUMPRODUCT(--(Planner_Type="I"),--(Planner_Tag=Dashboard!$C51),--(Planner_Person=Filter_Person),INDIRECT($D$22))*Filter_Currency_ExchangeRate))),0)</f>
        <v>#N/A</v>
      </c>
      <c r="F51" s="119" t="e">
        <f t="shared" ca="1" si="2"/>
        <v>#N/A</v>
      </c>
      <c r="G51" s="119" t="e">
        <f t="shared" ca="1" si="3"/>
        <v>#N/A</v>
      </c>
      <c r="H51" s="105"/>
      <c r="I51" s="105"/>
      <c r="J51" s="105"/>
      <c r="K51" s="102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s="115" customFormat="1">
      <c r="A52" s="11"/>
      <c r="B52" s="105"/>
      <c r="C52" s="118" t="e">
        <f>IF('Master Data'!$H22&lt;&gt;"",'Master Data'!H22,NA())</f>
        <v>#N/A</v>
      </c>
      <c r="D52" s="111" t="e">
        <f ca="1">IF(AND(Filter_Person="*All",Filter_Tag="*All"),SUMPRODUCT(--(Planner_Type="E"),--(Planner_Tag=Dashboard!C52),INDIRECT($D$22))*Filter_Currency_ExchangeRate,
IF(AND(Filter_Person&lt;&gt;"*All",Filter_Tag="*All"),SUMPRODUCT(--(Planner_Type="E"),--(Planner_Tag=Dashboard!C52),--(Planner_Person=Filter_Person),INDIRECT($D$22))*Filter_Currency_ExchangeRate,
IF(AND(Filter_Person="*All",Filter_Tag&lt;&gt;"*All"),SUMPRODUCT(--(Planner_Type="E"),--(Planner_Tag=Dashboard!C52),--(Planner_Tag=Filter_Tag),INDIRECT($D$22))*Filter_Currency_ExchangeRate,
SUMPRODUCT(--(Planner_Type="E"),--(Planner_Tag=Dashboard!C52),--(Planner_Person=Filter_Person),INDIRECT($D$22))*Filter_Currency_ExchangeRate)))</f>
        <v>#N/A</v>
      </c>
      <c r="E52" s="111" t="e">
        <f ca="1">IF($C51&lt;&gt;"",IF(AND(Filter_Person="*All",Filter_Tag="*All"),SUMPRODUCT(--(Planner_Type="I"),--(Planner_Tag=Dashboard!$C52),INDIRECT($D$22))*Filter_Currency_ExchangeRate,
IF(AND(Filter_Person&lt;&gt;"*All",Filter_Tag="*All"),SUMPRODUCT(--(Planner_Type="I"),--(Planner_Tag=Dashboard!$C52),--(Planner_Person=Filter_Person),INDIRECT($D$22))*Filter_Currency_ExchangeRate,
IF(AND(Filter_Person="*All",Filter_Tag&lt;&gt;"*All"),SUMPRODUCT(--(Planner_Type="I"),--(Planner_Tag=Dashboard!$C52),--(Planner_Tag=Filter_Tag),INDIRECT($D$22))*Filter_Currency_ExchangeRate,
SUMPRODUCT(--(Planner_Type="I"),--(Planner_Tag=Dashboard!$C52),--(Planner_Person=Filter_Person),INDIRECT($D$22))*Filter_Currency_ExchangeRate))),0)</f>
        <v>#N/A</v>
      </c>
      <c r="F52" s="119" t="e">
        <f t="shared" ca="1" si="2"/>
        <v>#N/A</v>
      </c>
      <c r="G52" s="119" t="e">
        <f t="shared" ca="1" si="3"/>
        <v>#N/A</v>
      </c>
      <c r="H52" s="105"/>
      <c r="I52" s="105"/>
      <c r="J52" s="105"/>
      <c r="K52" s="102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s="115" customFormat="1">
      <c r="A53" s="11"/>
      <c r="B53" s="105"/>
      <c r="C53" s="118" t="e">
        <f>IF('Master Data'!$H23&lt;&gt;"",'Master Data'!H23,NA())</f>
        <v>#N/A</v>
      </c>
      <c r="D53" s="111" t="e">
        <f ca="1">IF(AND(Filter_Person="*All",Filter_Tag="*All"),SUMPRODUCT(--(Planner_Type="E"),--(Planner_Tag=Dashboard!C53),INDIRECT($D$22))*Filter_Currency_ExchangeRate,
IF(AND(Filter_Person&lt;&gt;"*All",Filter_Tag="*All"),SUMPRODUCT(--(Planner_Type="E"),--(Planner_Tag=Dashboard!C53),--(Planner_Person=Filter_Person),INDIRECT($D$22))*Filter_Currency_ExchangeRate,
IF(AND(Filter_Person="*All",Filter_Tag&lt;&gt;"*All"),SUMPRODUCT(--(Planner_Type="E"),--(Planner_Tag=Dashboard!C53),--(Planner_Tag=Filter_Tag),INDIRECT($D$22))*Filter_Currency_ExchangeRate,
SUMPRODUCT(--(Planner_Type="E"),--(Planner_Tag=Dashboard!C53),--(Planner_Person=Filter_Person),INDIRECT($D$22))*Filter_Currency_ExchangeRate)))</f>
        <v>#N/A</v>
      </c>
      <c r="E53" s="111" t="e">
        <f ca="1">IF($C52&lt;&gt;"",IF(AND(Filter_Person="*All",Filter_Tag="*All"),SUMPRODUCT(--(Planner_Type="I"),--(Planner_Tag=Dashboard!$C53),INDIRECT($D$22))*Filter_Currency_ExchangeRate,
IF(AND(Filter_Person&lt;&gt;"*All",Filter_Tag="*All"),SUMPRODUCT(--(Planner_Type="I"),--(Planner_Tag=Dashboard!$C53),--(Planner_Person=Filter_Person),INDIRECT($D$22))*Filter_Currency_ExchangeRate,
IF(AND(Filter_Person="*All",Filter_Tag&lt;&gt;"*All"),SUMPRODUCT(--(Planner_Type="I"),--(Planner_Tag=Dashboard!$C53),--(Planner_Tag=Filter_Tag),INDIRECT($D$22))*Filter_Currency_ExchangeRate,
SUMPRODUCT(--(Planner_Type="I"),--(Planner_Tag=Dashboard!$C53),--(Planner_Person=Filter_Person),INDIRECT($D$22))*Filter_Currency_ExchangeRate))),0)</f>
        <v>#N/A</v>
      </c>
      <c r="F53" s="119" t="e">
        <f t="shared" ca="1" si="2"/>
        <v>#N/A</v>
      </c>
      <c r="G53" s="119" t="e">
        <f t="shared" ca="1" si="3"/>
        <v>#N/A</v>
      </c>
      <c r="H53" s="105"/>
      <c r="I53" s="105"/>
      <c r="J53" s="105"/>
      <c r="K53" s="102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s="115" customFormat="1">
      <c r="A54" s="11"/>
      <c r="B54" s="105"/>
      <c r="C54" s="118" t="e">
        <f>IF('Master Data'!$H24&lt;&gt;"",'Master Data'!H24,NA())</f>
        <v>#N/A</v>
      </c>
      <c r="D54" s="111" t="e">
        <f ca="1">IF(AND(Filter_Person="*All",Filter_Tag="*All"),SUMPRODUCT(--(Planner_Type="E"),--(Planner_Tag=Dashboard!C54),INDIRECT($D$22))*Filter_Currency_ExchangeRate,
IF(AND(Filter_Person&lt;&gt;"*All",Filter_Tag="*All"),SUMPRODUCT(--(Planner_Type="E"),--(Planner_Tag=Dashboard!C54),--(Planner_Person=Filter_Person),INDIRECT($D$22))*Filter_Currency_ExchangeRate,
IF(AND(Filter_Person="*All",Filter_Tag&lt;&gt;"*All"),SUMPRODUCT(--(Planner_Type="E"),--(Planner_Tag=Dashboard!C54),--(Planner_Tag=Filter_Tag),INDIRECT($D$22))*Filter_Currency_ExchangeRate,
SUMPRODUCT(--(Planner_Type="E"),--(Planner_Tag=Dashboard!C54),--(Planner_Person=Filter_Person),INDIRECT($D$22))*Filter_Currency_ExchangeRate)))</f>
        <v>#N/A</v>
      </c>
      <c r="E54" s="111" t="e">
        <f ca="1">IF($C53&lt;&gt;"",IF(AND(Filter_Person="*All",Filter_Tag="*All"),SUMPRODUCT(--(Planner_Type="I"),--(Planner_Tag=Dashboard!$C54),INDIRECT($D$22))*Filter_Currency_ExchangeRate,
IF(AND(Filter_Person&lt;&gt;"*All",Filter_Tag="*All"),SUMPRODUCT(--(Planner_Type="I"),--(Planner_Tag=Dashboard!$C54),--(Planner_Person=Filter_Person),INDIRECT($D$22))*Filter_Currency_ExchangeRate,
IF(AND(Filter_Person="*All",Filter_Tag&lt;&gt;"*All"),SUMPRODUCT(--(Planner_Type="I"),--(Planner_Tag=Dashboard!$C54),--(Planner_Tag=Filter_Tag),INDIRECT($D$22))*Filter_Currency_ExchangeRate,
SUMPRODUCT(--(Planner_Type="I"),--(Planner_Tag=Dashboard!$C54),--(Planner_Person=Filter_Person),INDIRECT($D$22))*Filter_Currency_ExchangeRate))),0)</f>
        <v>#N/A</v>
      </c>
      <c r="F54" s="119" t="e">
        <f t="shared" ca="1" si="2"/>
        <v>#N/A</v>
      </c>
      <c r="G54" s="119" t="e">
        <f t="shared" ca="1" si="3"/>
        <v>#N/A</v>
      </c>
      <c r="H54" s="105"/>
      <c r="I54" s="105"/>
      <c r="J54" s="105"/>
      <c r="K54" s="102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s="115" customFormat="1">
      <c r="A55" s="11"/>
      <c r="B55" s="105"/>
      <c r="C55" s="118" t="e">
        <f>IF('Master Data'!$H25&lt;&gt;"",'Master Data'!H25,NA())</f>
        <v>#N/A</v>
      </c>
      <c r="D55" s="111" t="e">
        <f ca="1">IF(AND(Filter_Person="*All",Filter_Tag="*All"),SUMPRODUCT(--(Planner_Type="E"),--(Planner_Tag=Dashboard!C55),INDIRECT($D$22))*Filter_Currency_ExchangeRate,
IF(AND(Filter_Person&lt;&gt;"*All",Filter_Tag="*All"),SUMPRODUCT(--(Planner_Type="E"),--(Planner_Tag=Dashboard!C55),--(Planner_Person=Filter_Person),INDIRECT($D$22))*Filter_Currency_ExchangeRate,
IF(AND(Filter_Person="*All",Filter_Tag&lt;&gt;"*All"),SUMPRODUCT(--(Planner_Type="E"),--(Planner_Tag=Dashboard!C55),--(Planner_Tag=Filter_Tag),INDIRECT($D$22))*Filter_Currency_ExchangeRate,
SUMPRODUCT(--(Planner_Type="E"),--(Planner_Tag=Dashboard!C55),--(Planner_Person=Filter_Person),INDIRECT($D$22))*Filter_Currency_ExchangeRate)))</f>
        <v>#N/A</v>
      </c>
      <c r="E55" s="111" t="e">
        <f ca="1">IF($C54&lt;&gt;"",IF(AND(Filter_Person="*All",Filter_Tag="*All"),SUMPRODUCT(--(Planner_Type="I"),--(Planner_Tag=Dashboard!$C55),INDIRECT($D$22))*Filter_Currency_ExchangeRate,
IF(AND(Filter_Person&lt;&gt;"*All",Filter_Tag="*All"),SUMPRODUCT(--(Planner_Type="I"),--(Planner_Tag=Dashboard!$C55),--(Planner_Person=Filter_Person),INDIRECT($D$22))*Filter_Currency_ExchangeRate,
IF(AND(Filter_Person="*All",Filter_Tag&lt;&gt;"*All"),SUMPRODUCT(--(Planner_Type="I"),--(Planner_Tag=Dashboard!$C55),--(Planner_Tag=Filter_Tag),INDIRECT($D$22))*Filter_Currency_ExchangeRate,
SUMPRODUCT(--(Planner_Type="I"),--(Planner_Tag=Dashboard!$C55),--(Planner_Person=Filter_Person),INDIRECT($D$22))*Filter_Currency_ExchangeRate))),0)</f>
        <v>#N/A</v>
      </c>
      <c r="F55" s="119" t="e">
        <f t="shared" ca="1" si="2"/>
        <v>#N/A</v>
      </c>
      <c r="G55" s="119" t="e">
        <f t="shared" ca="1" si="3"/>
        <v>#N/A</v>
      </c>
      <c r="H55" s="105"/>
      <c r="I55" s="105"/>
      <c r="J55" s="105"/>
      <c r="K55" s="102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s="115" customFormat="1">
      <c r="A56" s="11"/>
      <c r="B56" s="105"/>
      <c r="C56" s="118" t="e">
        <f>IF('Master Data'!$H26&lt;&gt;"",'Master Data'!H26,NA())</f>
        <v>#N/A</v>
      </c>
      <c r="D56" s="111" t="e">
        <f ca="1">IF(AND(Filter_Person="*All",Filter_Tag="*All"),SUMPRODUCT(--(Planner_Type="E"),--(Planner_Tag=Dashboard!C56),INDIRECT($D$22))*Filter_Currency_ExchangeRate,
IF(AND(Filter_Person&lt;&gt;"*All",Filter_Tag="*All"),SUMPRODUCT(--(Planner_Type="E"),--(Planner_Tag=Dashboard!C56),--(Planner_Person=Filter_Person),INDIRECT($D$22))*Filter_Currency_ExchangeRate,
IF(AND(Filter_Person="*All",Filter_Tag&lt;&gt;"*All"),SUMPRODUCT(--(Planner_Type="E"),--(Planner_Tag=Dashboard!C56),--(Planner_Tag=Filter_Tag),INDIRECT($D$22))*Filter_Currency_ExchangeRate,
SUMPRODUCT(--(Planner_Type="E"),--(Planner_Tag=Dashboard!C56),--(Planner_Person=Filter_Person),INDIRECT($D$22))*Filter_Currency_ExchangeRate)))</f>
        <v>#N/A</v>
      </c>
      <c r="E56" s="111" t="e">
        <f ca="1">IF($C55&lt;&gt;"",IF(AND(Filter_Person="*All",Filter_Tag="*All"),SUMPRODUCT(--(Planner_Type="I"),--(Planner_Tag=Dashboard!$C56),INDIRECT($D$22))*Filter_Currency_ExchangeRate,
IF(AND(Filter_Person&lt;&gt;"*All",Filter_Tag="*All"),SUMPRODUCT(--(Planner_Type="I"),--(Planner_Tag=Dashboard!$C56),--(Planner_Person=Filter_Person),INDIRECT($D$22))*Filter_Currency_ExchangeRate,
IF(AND(Filter_Person="*All",Filter_Tag&lt;&gt;"*All"),SUMPRODUCT(--(Planner_Type="I"),--(Planner_Tag=Dashboard!$C56),--(Planner_Tag=Filter_Tag),INDIRECT($D$22))*Filter_Currency_ExchangeRate,
SUMPRODUCT(--(Planner_Type="I"),--(Planner_Tag=Dashboard!$C56),--(Planner_Person=Filter_Person),INDIRECT($D$22))*Filter_Currency_ExchangeRate))),0)</f>
        <v>#N/A</v>
      </c>
      <c r="F56" s="119" t="e">
        <f t="shared" ca="1" si="2"/>
        <v>#N/A</v>
      </c>
      <c r="G56" s="119" t="e">
        <f t="shared" ca="1" si="3"/>
        <v>#N/A</v>
      </c>
      <c r="H56" s="105"/>
      <c r="I56" s="105"/>
      <c r="J56" s="105"/>
      <c r="K56" s="102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s="115" customFormat="1">
      <c r="A57" s="11"/>
      <c r="B57" s="105"/>
      <c r="C57" s="118" t="e">
        <f>IF('Master Data'!$H27&lt;&gt;"",'Master Data'!H27,NA())</f>
        <v>#N/A</v>
      </c>
      <c r="D57" s="111" t="e">
        <f ca="1">IF(AND(Filter_Person="*All",Filter_Tag="*All"),SUMPRODUCT(--(Planner_Type="E"),--(Planner_Tag=Dashboard!C58),INDIRECT($D$22))*Filter_Currency_ExchangeRate,
IF(AND(Filter_Person&lt;&gt;"*All",Filter_Tag="*All"),SUMPRODUCT(--(Planner_Type="E"),--(Planner_Tag=Dashboard!C58),--(Planner_Person=Filter_Person),INDIRECT($D$22))*Filter_Currency_ExchangeRate,
IF(AND(Filter_Person="*All",Filter_Tag&lt;&gt;"*All"),SUMPRODUCT(--(Planner_Type="E"),--(Planner_Tag=Dashboard!C58),--(Planner_Tag=Filter_Tag),INDIRECT($D$22))*Filter_Currency_ExchangeRate,
SUMPRODUCT(--(Planner_Type="E"),--(Planner_Tag=Dashboard!C58),--(Planner_Person=Filter_Person),INDIRECT($D$22))*Filter_Currency_ExchangeRate)))</f>
        <v>#N/A</v>
      </c>
      <c r="E57" s="111" t="e">
        <f ca="1">IF($C56&lt;&gt;"",IF(AND(Filter_Person="*All",Filter_Tag="*All"),SUMPRODUCT(--(Planner_Type="I"),--(Planner_Tag=Dashboard!$C58),INDIRECT($D$22))*Filter_Currency_ExchangeRate,
IF(AND(Filter_Person&lt;&gt;"*All",Filter_Tag="*All"),SUMPRODUCT(--(Planner_Type="I"),--(Planner_Tag=Dashboard!$C58),--(Planner_Person=Filter_Person),INDIRECT($D$22))*Filter_Currency_ExchangeRate,
IF(AND(Filter_Person="*All",Filter_Tag&lt;&gt;"*All"),SUMPRODUCT(--(Planner_Type="I"),--(Planner_Tag=Dashboard!$C58),--(Planner_Tag=Filter_Tag),INDIRECT($D$22))*Filter_Currency_ExchangeRate,
SUMPRODUCT(--(Planner_Type="I"),--(Planner_Tag=Dashboard!$C58),--(Planner_Person=Filter_Person),INDIRECT($D$22))*Filter_Currency_ExchangeRate))),0)</f>
        <v>#N/A</v>
      </c>
      <c r="F57" s="119" t="e">
        <f t="shared" ca="1" si="2"/>
        <v>#N/A</v>
      </c>
      <c r="G57" s="119" t="e">
        <f t="shared" ca="1" si="3"/>
        <v>#N/A</v>
      </c>
      <c r="H57" s="105"/>
      <c r="I57" s="105"/>
      <c r="J57" s="105"/>
      <c r="K57" s="102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s="115" customFormat="1">
      <c r="A58" s="11"/>
      <c r="B58" s="105"/>
      <c r="C58" s="118" t="e">
        <f>IF('Master Data'!$H28&lt;&gt;"",'Master Data'!H28,NA())</f>
        <v>#N/A</v>
      </c>
      <c r="D58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58" s="105"/>
      <c r="F58" s="119" t="e">
        <f t="shared" si="2"/>
        <v>#N/A</v>
      </c>
      <c r="G58" s="119" t="e">
        <f t="shared" ca="1" si="3"/>
        <v>#REF!</v>
      </c>
      <c r="H58" s="105"/>
      <c r="I58" s="105"/>
      <c r="J58" s="105"/>
      <c r="K58" s="102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s="115" customFormat="1">
      <c r="A59" s="11"/>
      <c r="B59" s="105"/>
      <c r="C59" s="118" t="e">
        <f>IF('Master Data'!$H29&lt;&gt;"",'Master Data'!H29,NA())</f>
        <v>#N/A</v>
      </c>
      <c r="D59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59" s="105"/>
      <c r="F59" s="119" t="e">
        <f t="shared" si="2"/>
        <v>#N/A</v>
      </c>
      <c r="G59" s="119" t="e">
        <f t="shared" ca="1" si="3"/>
        <v>#REF!</v>
      </c>
      <c r="H59" s="105"/>
      <c r="I59" s="105"/>
      <c r="J59" s="105"/>
      <c r="K59" s="11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s="115" customFormat="1">
      <c r="A60" s="11"/>
      <c r="B60" s="105"/>
      <c r="C60" s="118" t="e">
        <f>IF('Master Data'!$H30&lt;&gt;"",'Master Data'!H30,NA())</f>
        <v>#N/A</v>
      </c>
      <c r="D60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0" s="105"/>
      <c r="F60" s="119" t="e">
        <f t="shared" si="2"/>
        <v>#N/A</v>
      </c>
      <c r="G60" s="119" t="e">
        <f t="shared" ca="1" si="3"/>
        <v>#REF!</v>
      </c>
      <c r="H60" s="105"/>
      <c r="I60" s="105"/>
      <c r="J60" s="105"/>
      <c r="K60" s="11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s="115" customFormat="1">
      <c r="A61" s="11"/>
      <c r="B61" s="105"/>
      <c r="C61" s="118" t="e">
        <f>IF('Master Data'!$H31&lt;&gt;"",'Master Data'!H31,NA())</f>
        <v>#N/A</v>
      </c>
      <c r="D61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1" s="105"/>
      <c r="F61" s="119" t="e">
        <f t="shared" si="2"/>
        <v>#N/A</v>
      </c>
      <c r="G61" s="119" t="e">
        <f t="shared" ca="1" si="3"/>
        <v>#REF!</v>
      </c>
      <c r="H61" s="105"/>
      <c r="I61" s="105"/>
      <c r="J61" s="105"/>
      <c r="K61" s="11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s="115" customFormat="1">
      <c r="A62" s="11"/>
      <c r="B62" s="105"/>
      <c r="C62" s="118" t="e">
        <f>IF('Master Data'!$H32&lt;&gt;"",'Master Data'!H32,NA())</f>
        <v>#N/A</v>
      </c>
      <c r="D62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2" s="105"/>
      <c r="F62" s="119" t="e">
        <f t="shared" si="2"/>
        <v>#N/A</v>
      </c>
      <c r="G62" s="119" t="e">
        <f t="shared" ca="1" si="3"/>
        <v>#REF!</v>
      </c>
      <c r="H62" s="105"/>
      <c r="I62" s="105"/>
      <c r="J62" s="105"/>
      <c r="K62" s="11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s="115" customFormat="1">
      <c r="A63" s="11"/>
      <c r="B63" s="105"/>
      <c r="C63" s="118" t="e">
        <f>IF('Master Data'!$H33&lt;&gt;"",'Master Data'!H33,NA())</f>
        <v>#N/A</v>
      </c>
      <c r="D63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3" s="105"/>
      <c r="F63" s="119" t="e">
        <f t="shared" si="2"/>
        <v>#N/A</v>
      </c>
      <c r="G63" s="119" t="e">
        <f t="shared" ca="1" si="3"/>
        <v>#REF!</v>
      </c>
      <c r="H63" s="105"/>
      <c r="I63" s="105"/>
      <c r="J63" s="105"/>
      <c r="K63" s="11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s="115" customFormat="1">
      <c r="A64" s="11"/>
      <c r="B64" s="105"/>
      <c r="C64" s="118" t="e">
        <f>IF('Master Data'!$H34&lt;&gt;"",'Master Data'!H34,NA())</f>
        <v>#N/A</v>
      </c>
      <c r="D64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4" s="105"/>
      <c r="F64" s="119" t="e">
        <f t="shared" si="2"/>
        <v>#N/A</v>
      </c>
      <c r="G64" s="119" t="e">
        <f t="shared" ca="1" si="3"/>
        <v>#REF!</v>
      </c>
      <c r="H64" s="105"/>
      <c r="I64" s="105"/>
      <c r="J64" s="105"/>
      <c r="K64" s="11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s="115" customFormat="1">
      <c r="A65" s="11"/>
      <c r="B65" s="105"/>
      <c r="C65" s="118" t="e">
        <f>IF('Master Data'!$H35&lt;&gt;"",'Master Data'!H35,NA())</f>
        <v>#N/A</v>
      </c>
      <c r="D65" s="111" t="e">
        <f ca="1">IF(AND(Filter_Person="*All",Filter_Tag="*All"),SUMPRODUCT(--(Planner_Type="E"),--(Planner_Tag=Dashboard!#REF!),INDIRECT($D$22))*Filter_Currency_ExchangeRate,
IF(AND(Filter_Person&lt;&gt;"*All",Filter_Tag="*All"),SUMPRODUCT(--(Planner_Type="E"),--(Planner_Tag=Dashboard!#REF!),--(Planner_Person=Filter_Person),INDIRECT($D$22))*Filter_Currency_ExchangeRate,
IF(AND(Filter_Person="*All",Filter_Tag&lt;&gt;"*All"),SUMPRODUCT(--(Planner_Type="E"),--(Planner_Tag=Dashboard!#REF!),--(Planner_Tag=Filter_Tag),INDIRECT($D$22))*Filter_Currency_ExchangeRate,
SUMPRODUCT(--(Planner_Type="E"),--(Planner_Tag=Dashboard!#REF!),--(Planner_Person=Filter_Person),INDIRECT($D$22))*Filter_Currency_ExchangeRate)))</f>
        <v>#REF!</v>
      </c>
      <c r="E65" s="105"/>
      <c r="F65" s="119" t="e">
        <f t="shared" si="2"/>
        <v>#N/A</v>
      </c>
      <c r="G65" s="119" t="e">
        <f t="shared" ca="1" si="3"/>
        <v>#REF!</v>
      </c>
      <c r="H65" s="105"/>
      <c r="I65" s="105"/>
      <c r="J65" s="105"/>
      <c r="K65" s="11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s="115" customFormat="1">
      <c r="A66" s="11"/>
      <c r="B66" s="105"/>
      <c r="C66" s="105"/>
      <c r="D66" s="105"/>
      <c r="E66" s="105"/>
      <c r="F66" s="105"/>
      <c r="G66" s="105"/>
      <c r="H66" s="105"/>
      <c r="I66" s="105"/>
      <c r="J66" s="105"/>
      <c r="K66" s="11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s="115" customForma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s="115" customForma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15" customForma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s="115" customForma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s="115" customForma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s="115" customForma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</sheetData>
  <mergeCells count="4">
    <mergeCell ref="M4:M5"/>
    <mergeCell ref="I4:I5"/>
    <mergeCell ref="J4:J5"/>
    <mergeCell ref="L4:L5"/>
  </mergeCells>
  <conditionalFormatting sqref="S20:S28">
    <cfRule type="expression" dxfId="1" priority="2">
      <formula>"iserror($R17)"</formula>
    </cfRule>
  </conditionalFormatting>
  <conditionalFormatting sqref="D35:G57 D45:D65 C35:C65 F52:G65">
    <cfRule type="expression" dxfId="0" priority="1">
      <formula>-ISERROR(C35)</formula>
    </cfRule>
  </conditionalFormatting>
  <dataValidations count="4">
    <dataValidation type="list" showInputMessage="1" showErrorMessage="1" sqref="D19">
      <formula1>List_AlternateCurrency</formula1>
    </dataValidation>
    <dataValidation type="list" allowBlank="1" showInputMessage="1" showErrorMessage="1" sqref="D25">
      <formula1>List_Tags</formula1>
    </dataValidation>
    <dataValidation type="list" showInputMessage="1" showErrorMessage="1" sqref="D23">
      <formula1>List_Person</formula1>
    </dataValidation>
    <dataValidation type="list" allowBlank="1" showInputMessage="1" showErrorMessage="1" sqref="D21">
      <formula1>List_ReportingGraph</formula1>
    </dataValidation>
  </dataValidations>
  <pageMargins left="0.7" right="0.7" top="0.75" bottom="0.75" header="0.3" footer="0.3"/>
  <pageSetup paperSize="9" orientation="portrait" r:id="rId1"/>
  <ignoredErrors>
    <ignoredError sqref="D51:E51 E52:E57 D50 D52:D65 G58:G6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5"/>
    <pageSetUpPr fitToPage="1"/>
  </sheetPr>
  <dimension ref="A1:BI124"/>
  <sheetViews>
    <sheetView showGridLines="0" showRowColHeaders="0" zoomScale="80" zoomScaleNormal="80" workbookViewId="0">
      <pane ySplit="3" topLeftCell="A4" activePane="bottomLeft" state="frozen"/>
      <selection pane="bottomLeft" activeCell="AC19" sqref="AC19"/>
    </sheetView>
  </sheetViews>
  <sheetFormatPr defaultRowHeight="15.75"/>
  <cols>
    <col min="1" max="1" width="8.42578125" style="69" customWidth="1"/>
    <col min="2" max="2" width="9" style="19" customWidth="1"/>
    <col min="3" max="3" width="40.140625" style="19" bestFit="1" customWidth="1"/>
    <col min="4" max="4" width="17.7109375" style="20" bestFit="1" customWidth="1"/>
    <col min="5" max="5" width="10.140625" style="20" customWidth="1"/>
    <col min="6" max="6" width="12.85546875" style="68" bestFit="1" customWidth="1"/>
    <col min="7" max="7" width="9.7109375" style="18" customWidth="1"/>
    <col min="8" max="8" width="9.5703125" style="19" customWidth="1"/>
    <col min="9" max="9" width="9.28515625" style="19" bestFit="1" customWidth="1"/>
    <col min="10" max="10" width="12.5703125" style="19" customWidth="1"/>
    <col min="11" max="11" width="13.7109375" style="19" customWidth="1"/>
    <col min="12" max="12" width="15.42578125" style="70" customWidth="1"/>
    <col min="13" max="13" width="15.5703125" style="19" customWidth="1"/>
    <col min="14" max="25" width="9" style="19" customWidth="1"/>
    <col min="26" max="26" width="41.7109375" style="19" customWidth="1"/>
    <col min="27" max="27" width="10" style="18" customWidth="1"/>
    <col min="28" max="29" width="9.85546875" style="18" customWidth="1"/>
    <col min="30" max="30" width="7.7109375" style="19" customWidth="1"/>
    <col min="31" max="41" width="5.85546875" style="19" bestFit="1" customWidth="1"/>
    <col min="42" max="43" width="8" style="20" customWidth="1"/>
    <col min="44" max="44" width="11.42578125" style="19" customWidth="1"/>
    <col min="45" max="45" width="10.28515625" style="19" customWidth="1"/>
    <col min="46" max="46" width="9.28515625" style="19" customWidth="1"/>
    <col min="47" max="58" width="5.5703125" style="19" bestFit="1" customWidth="1"/>
    <col min="59" max="258" width="9.140625" style="19"/>
    <col min="259" max="259" width="3.140625" style="19" customWidth="1"/>
    <col min="260" max="260" width="11.7109375" style="19" customWidth="1"/>
    <col min="261" max="261" width="40.5703125" style="19" customWidth="1"/>
    <col min="262" max="262" width="13.42578125" style="19" customWidth="1"/>
    <col min="263" max="263" width="5.28515625" style="19" customWidth="1"/>
    <col min="264" max="264" width="13.140625" style="19" customWidth="1"/>
    <col min="265" max="265" width="12" style="19" customWidth="1"/>
    <col min="266" max="266" width="17" style="19" bestFit="1" customWidth="1"/>
    <col min="267" max="267" width="9.7109375" style="19" customWidth="1"/>
    <col min="268" max="268" width="5.7109375" style="19" customWidth="1"/>
    <col min="269" max="269" width="11" style="19" customWidth="1"/>
    <col min="270" max="270" width="13.28515625" style="19" customWidth="1"/>
    <col min="271" max="271" width="13.5703125" style="19" customWidth="1"/>
    <col min="272" max="272" width="14.5703125" style="19" customWidth="1"/>
    <col min="273" max="273" width="10.85546875" style="19" customWidth="1"/>
    <col min="274" max="274" width="14.5703125" style="19" customWidth="1"/>
    <col min="275" max="275" width="13" style="19" customWidth="1"/>
    <col min="276" max="276" width="13.42578125" style="19" customWidth="1"/>
    <col min="277" max="277" width="11.7109375" style="19" customWidth="1"/>
    <col min="278" max="278" width="49.5703125" style="19" bestFit="1" customWidth="1"/>
    <col min="279" max="279" width="5" style="19" customWidth="1"/>
    <col min="280" max="280" width="4.42578125" style="19" customWidth="1"/>
    <col min="281" max="281" width="23" style="19" customWidth="1"/>
    <col min="282" max="282" width="11.7109375" style="19" customWidth="1"/>
    <col min="283" max="283" width="15.7109375" style="19" customWidth="1"/>
    <col min="284" max="284" width="15.28515625" style="19" customWidth="1"/>
    <col min="285" max="285" width="15.42578125" style="19" customWidth="1"/>
    <col min="286" max="286" width="12.42578125" style="19" customWidth="1"/>
    <col min="287" max="287" width="19.140625" style="19" customWidth="1"/>
    <col min="288" max="289" width="24.5703125" style="19" customWidth="1"/>
    <col min="290" max="303" width="30.140625" style="19" bestFit="1" customWidth="1"/>
    <col min="304" max="305" width="24.5703125" style="19" bestFit="1" customWidth="1"/>
    <col min="306" max="514" width="9.140625" style="19"/>
    <col min="515" max="515" width="3.140625" style="19" customWidth="1"/>
    <col min="516" max="516" width="11.7109375" style="19" customWidth="1"/>
    <col min="517" max="517" width="40.5703125" style="19" customWidth="1"/>
    <col min="518" max="518" width="13.42578125" style="19" customWidth="1"/>
    <col min="519" max="519" width="5.28515625" style="19" customWidth="1"/>
    <col min="520" max="520" width="13.140625" style="19" customWidth="1"/>
    <col min="521" max="521" width="12" style="19" customWidth="1"/>
    <col min="522" max="522" width="17" style="19" bestFit="1" customWidth="1"/>
    <col min="523" max="523" width="9.7109375" style="19" customWidth="1"/>
    <col min="524" max="524" width="5.7109375" style="19" customWidth="1"/>
    <col min="525" max="525" width="11" style="19" customWidth="1"/>
    <col min="526" max="526" width="13.28515625" style="19" customWidth="1"/>
    <col min="527" max="527" width="13.5703125" style="19" customWidth="1"/>
    <col min="528" max="528" width="14.5703125" style="19" customWidth="1"/>
    <col min="529" max="529" width="10.85546875" style="19" customWidth="1"/>
    <col min="530" max="530" width="14.5703125" style="19" customWidth="1"/>
    <col min="531" max="531" width="13" style="19" customWidth="1"/>
    <col min="532" max="532" width="13.42578125" style="19" customWidth="1"/>
    <col min="533" max="533" width="11.7109375" style="19" customWidth="1"/>
    <col min="534" max="534" width="49.5703125" style="19" bestFit="1" customWidth="1"/>
    <col min="535" max="535" width="5" style="19" customWidth="1"/>
    <col min="536" max="536" width="4.42578125" style="19" customWidth="1"/>
    <col min="537" max="537" width="23" style="19" customWidth="1"/>
    <col min="538" max="538" width="11.7109375" style="19" customWidth="1"/>
    <col min="539" max="539" width="15.7109375" style="19" customWidth="1"/>
    <col min="540" max="540" width="15.28515625" style="19" customWidth="1"/>
    <col min="541" max="541" width="15.42578125" style="19" customWidth="1"/>
    <col min="542" max="542" width="12.42578125" style="19" customWidth="1"/>
    <col min="543" max="543" width="19.140625" style="19" customWidth="1"/>
    <col min="544" max="545" width="24.5703125" style="19" customWidth="1"/>
    <col min="546" max="559" width="30.140625" style="19" bestFit="1" customWidth="1"/>
    <col min="560" max="561" width="24.5703125" style="19" bestFit="1" customWidth="1"/>
    <col min="562" max="770" width="9.140625" style="19"/>
    <col min="771" max="771" width="3.140625" style="19" customWidth="1"/>
    <col min="772" max="772" width="11.7109375" style="19" customWidth="1"/>
    <col min="773" max="773" width="40.5703125" style="19" customWidth="1"/>
    <col min="774" max="774" width="13.42578125" style="19" customWidth="1"/>
    <col min="775" max="775" width="5.28515625" style="19" customWidth="1"/>
    <col min="776" max="776" width="13.140625" style="19" customWidth="1"/>
    <col min="777" max="777" width="12" style="19" customWidth="1"/>
    <col min="778" max="778" width="17" style="19" bestFit="1" customWidth="1"/>
    <col min="779" max="779" width="9.7109375" style="19" customWidth="1"/>
    <col min="780" max="780" width="5.7109375" style="19" customWidth="1"/>
    <col min="781" max="781" width="11" style="19" customWidth="1"/>
    <col min="782" max="782" width="13.28515625" style="19" customWidth="1"/>
    <col min="783" max="783" width="13.5703125" style="19" customWidth="1"/>
    <col min="784" max="784" width="14.5703125" style="19" customWidth="1"/>
    <col min="785" max="785" width="10.85546875" style="19" customWidth="1"/>
    <col min="786" max="786" width="14.5703125" style="19" customWidth="1"/>
    <col min="787" max="787" width="13" style="19" customWidth="1"/>
    <col min="788" max="788" width="13.42578125" style="19" customWidth="1"/>
    <col min="789" max="789" width="11.7109375" style="19" customWidth="1"/>
    <col min="790" max="790" width="49.5703125" style="19" bestFit="1" customWidth="1"/>
    <col min="791" max="791" width="5" style="19" customWidth="1"/>
    <col min="792" max="792" width="4.42578125" style="19" customWidth="1"/>
    <col min="793" max="793" width="23" style="19" customWidth="1"/>
    <col min="794" max="794" width="11.7109375" style="19" customWidth="1"/>
    <col min="795" max="795" width="15.7109375" style="19" customWidth="1"/>
    <col min="796" max="796" width="15.28515625" style="19" customWidth="1"/>
    <col min="797" max="797" width="15.42578125" style="19" customWidth="1"/>
    <col min="798" max="798" width="12.42578125" style="19" customWidth="1"/>
    <col min="799" max="799" width="19.140625" style="19" customWidth="1"/>
    <col min="800" max="801" width="24.5703125" style="19" customWidth="1"/>
    <col min="802" max="815" width="30.140625" style="19" bestFit="1" customWidth="1"/>
    <col min="816" max="817" width="24.5703125" style="19" bestFit="1" customWidth="1"/>
    <col min="818" max="1026" width="9.140625" style="19"/>
    <col min="1027" max="1027" width="3.140625" style="19" customWidth="1"/>
    <col min="1028" max="1028" width="11.7109375" style="19" customWidth="1"/>
    <col min="1029" max="1029" width="40.5703125" style="19" customWidth="1"/>
    <col min="1030" max="1030" width="13.42578125" style="19" customWidth="1"/>
    <col min="1031" max="1031" width="5.28515625" style="19" customWidth="1"/>
    <col min="1032" max="1032" width="13.140625" style="19" customWidth="1"/>
    <col min="1033" max="1033" width="12" style="19" customWidth="1"/>
    <col min="1034" max="1034" width="17" style="19" bestFit="1" customWidth="1"/>
    <col min="1035" max="1035" width="9.7109375" style="19" customWidth="1"/>
    <col min="1036" max="1036" width="5.7109375" style="19" customWidth="1"/>
    <col min="1037" max="1037" width="11" style="19" customWidth="1"/>
    <col min="1038" max="1038" width="13.28515625" style="19" customWidth="1"/>
    <col min="1039" max="1039" width="13.5703125" style="19" customWidth="1"/>
    <col min="1040" max="1040" width="14.5703125" style="19" customWidth="1"/>
    <col min="1041" max="1041" width="10.85546875" style="19" customWidth="1"/>
    <col min="1042" max="1042" width="14.5703125" style="19" customWidth="1"/>
    <col min="1043" max="1043" width="13" style="19" customWidth="1"/>
    <col min="1044" max="1044" width="13.42578125" style="19" customWidth="1"/>
    <col min="1045" max="1045" width="11.7109375" style="19" customWidth="1"/>
    <col min="1046" max="1046" width="49.5703125" style="19" bestFit="1" customWidth="1"/>
    <col min="1047" max="1047" width="5" style="19" customWidth="1"/>
    <col min="1048" max="1048" width="4.42578125" style="19" customWidth="1"/>
    <col min="1049" max="1049" width="23" style="19" customWidth="1"/>
    <col min="1050" max="1050" width="11.7109375" style="19" customWidth="1"/>
    <col min="1051" max="1051" width="15.7109375" style="19" customWidth="1"/>
    <col min="1052" max="1052" width="15.28515625" style="19" customWidth="1"/>
    <col min="1053" max="1053" width="15.42578125" style="19" customWidth="1"/>
    <col min="1054" max="1054" width="12.42578125" style="19" customWidth="1"/>
    <col min="1055" max="1055" width="19.140625" style="19" customWidth="1"/>
    <col min="1056" max="1057" width="24.5703125" style="19" customWidth="1"/>
    <col min="1058" max="1071" width="30.140625" style="19" bestFit="1" customWidth="1"/>
    <col min="1072" max="1073" width="24.5703125" style="19" bestFit="1" customWidth="1"/>
    <col min="1074" max="1282" width="9.140625" style="19"/>
    <col min="1283" max="1283" width="3.140625" style="19" customWidth="1"/>
    <col min="1284" max="1284" width="11.7109375" style="19" customWidth="1"/>
    <col min="1285" max="1285" width="40.5703125" style="19" customWidth="1"/>
    <col min="1286" max="1286" width="13.42578125" style="19" customWidth="1"/>
    <col min="1287" max="1287" width="5.28515625" style="19" customWidth="1"/>
    <col min="1288" max="1288" width="13.140625" style="19" customWidth="1"/>
    <col min="1289" max="1289" width="12" style="19" customWidth="1"/>
    <col min="1290" max="1290" width="17" style="19" bestFit="1" customWidth="1"/>
    <col min="1291" max="1291" width="9.7109375" style="19" customWidth="1"/>
    <col min="1292" max="1292" width="5.7109375" style="19" customWidth="1"/>
    <col min="1293" max="1293" width="11" style="19" customWidth="1"/>
    <col min="1294" max="1294" width="13.28515625" style="19" customWidth="1"/>
    <col min="1295" max="1295" width="13.5703125" style="19" customWidth="1"/>
    <col min="1296" max="1296" width="14.5703125" style="19" customWidth="1"/>
    <col min="1297" max="1297" width="10.85546875" style="19" customWidth="1"/>
    <col min="1298" max="1298" width="14.5703125" style="19" customWidth="1"/>
    <col min="1299" max="1299" width="13" style="19" customWidth="1"/>
    <col min="1300" max="1300" width="13.42578125" style="19" customWidth="1"/>
    <col min="1301" max="1301" width="11.7109375" style="19" customWidth="1"/>
    <col min="1302" max="1302" width="49.5703125" style="19" bestFit="1" customWidth="1"/>
    <col min="1303" max="1303" width="5" style="19" customWidth="1"/>
    <col min="1304" max="1304" width="4.42578125" style="19" customWidth="1"/>
    <col min="1305" max="1305" width="23" style="19" customWidth="1"/>
    <col min="1306" max="1306" width="11.7109375" style="19" customWidth="1"/>
    <col min="1307" max="1307" width="15.7109375" style="19" customWidth="1"/>
    <col min="1308" max="1308" width="15.28515625" style="19" customWidth="1"/>
    <col min="1309" max="1309" width="15.42578125" style="19" customWidth="1"/>
    <col min="1310" max="1310" width="12.42578125" style="19" customWidth="1"/>
    <col min="1311" max="1311" width="19.140625" style="19" customWidth="1"/>
    <col min="1312" max="1313" width="24.5703125" style="19" customWidth="1"/>
    <col min="1314" max="1327" width="30.140625" style="19" bestFit="1" customWidth="1"/>
    <col min="1328" max="1329" width="24.5703125" style="19" bestFit="1" customWidth="1"/>
    <col min="1330" max="1538" width="9.140625" style="19"/>
    <col min="1539" max="1539" width="3.140625" style="19" customWidth="1"/>
    <col min="1540" max="1540" width="11.7109375" style="19" customWidth="1"/>
    <col min="1541" max="1541" width="40.5703125" style="19" customWidth="1"/>
    <col min="1542" max="1542" width="13.42578125" style="19" customWidth="1"/>
    <col min="1543" max="1543" width="5.28515625" style="19" customWidth="1"/>
    <col min="1544" max="1544" width="13.140625" style="19" customWidth="1"/>
    <col min="1545" max="1545" width="12" style="19" customWidth="1"/>
    <col min="1546" max="1546" width="17" style="19" bestFit="1" customWidth="1"/>
    <col min="1547" max="1547" width="9.7109375" style="19" customWidth="1"/>
    <col min="1548" max="1548" width="5.7109375" style="19" customWidth="1"/>
    <col min="1549" max="1549" width="11" style="19" customWidth="1"/>
    <col min="1550" max="1550" width="13.28515625" style="19" customWidth="1"/>
    <col min="1551" max="1551" width="13.5703125" style="19" customWidth="1"/>
    <col min="1552" max="1552" width="14.5703125" style="19" customWidth="1"/>
    <col min="1553" max="1553" width="10.85546875" style="19" customWidth="1"/>
    <col min="1554" max="1554" width="14.5703125" style="19" customWidth="1"/>
    <col min="1555" max="1555" width="13" style="19" customWidth="1"/>
    <col min="1556" max="1556" width="13.42578125" style="19" customWidth="1"/>
    <col min="1557" max="1557" width="11.7109375" style="19" customWidth="1"/>
    <col min="1558" max="1558" width="49.5703125" style="19" bestFit="1" customWidth="1"/>
    <col min="1559" max="1559" width="5" style="19" customWidth="1"/>
    <col min="1560" max="1560" width="4.42578125" style="19" customWidth="1"/>
    <col min="1561" max="1561" width="23" style="19" customWidth="1"/>
    <col min="1562" max="1562" width="11.7109375" style="19" customWidth="1"/>
    <col min="1563" max="1563" width="15.7109375" style="19" customWidth="1"/>
    <col min="1564" max="1564" width="15.28515625" style="19" customWidth="1"/>
    <col min="1565" max="1565" width="15.42578125" style="19" customWidth="1"/>
    <col min="1566" max="1566" width="12.42578125" style="19" customWidth="1"/>
    <col min="1567" max="1567" width="19.140625" style="19" customWidth="1"/>
    <col min="1568" max="1569" width="24.5703125" style="19" customWidth="1"/>
    <col min="1570" max="1583" width="30.140625" style="19" bestFit="1" customWidth="1"/>
    <col min="1584" max="1585" width="24.5703125" style="19" bestFit="1" customWidth="1"/>
    <col min="1586" max="1794" width="9.140625" style="19"/>
    <col min="1795" max="1795" width="3.140625" style="19" customWidth="1"/>
    <col min="1796" max="1796" width="11.7109375" style="19" customWidth="1"/>
    <col min="1797" max="1797" width="40.5703125" style="19" customWidth="1"/>
    <col min="1798" max="1798" width="13.42578125" style="19" customWidth="1"/>
    <col min="1799" max="1799" width="5.28515625" style="19" customWidth="1"/>
    <col min="1800" max="1800" width="13.140625" style="19" customWidth="1"/>
    <col min="1801" max="1801" width="12" style="19" customWidth="1"/>
    <col min="1802" max="1802" width="17" style="19" bestFit="1" customWidth="1"/>
    <col min="1803" max="1803" width="9.7109375" style="19" customWidth="1"/>
    <col min="1804" max="1804" width="5.7109375" style="19" customWidth="1"/>
    <col min="1805" max="1805" width="11" style="19" customWidth="1"/>
    <col min="1806" max="1806" width="13.28515625" style="19" customWidth="1"/>
    <col min="1807" max="1807" width="13.5703125" style="19" customWidth="1"/>
    <col min="1808" max="1808" width="14.5703125" style="19" customWidth="1"/>
    <col min="1809" max="1809" width="10.85546875" style="19" customWidth="1"/>
    <col min="1810" max="1810" width="14.5703125" style="19" customWidth="1"/>
    <col min="1811" max="1811" width="13" style="19" customWidth="1"/>
    <col min="1812" max="1812" width="13.42578125" style="19" customWidth="1"/>
    <col min="1813" max="1813" width="11.7109375" style="19" customWidth="1"/>
    <col min="1814" max="1814" width="49.5703125" style="19" bestFit="1" customWidth="1"/>
    <col min="1815" max="1815" width="5" style="19" customWidth="1"/>
    <col min="1816" max="1816" width="4.42578125" style="19" customWidth="1"/>
    <col min="1817" max="1817" width="23" style="19" customWidth="1"/>
    <col min="1818" max="1818" width="11.7109375" style="19" customWidth="1"/>
    <col min="1819" max="1819" width="15.7109375" style="19" customWidth="1"/>
    <col min="1820" max="1820" width="15.28515625" style="19" customWidth="1"/>
    <col min="1821" max="1821" width="15.42578125" style="19" customWidth="1"/>
    <col min="1822" max="1822" width="12.42578125" style="19" customWidth="1"/>
    <col min="1823" max="1823" width="19.140625" style="19" customWidth="1"/>
    <col min="1824" max="1825" width="24.5703125" style="19" customWidth="1"/>
    <col min="1826" max="1839" width="30.140625" style="19" bestFit="1" customWidth="1"/>
    <col min="1840" max="1841" width="24.5703125" style="19" bestFit="1" customWidth="1"/>
    <col min="1842" max="2050" width="9.140625" style="19"/>
    <col min="2051" max="2051" width="3.140625" style="19" customWidth="1"/>
    <col min="2052" max="2052" width="11.7109375" style="19" customWidth="1"/>
    <col min="2053" max="2053" width="40.5703125" style="19" customWidth="1"/>
    <col min="2054" max="2054" width="13.42578125" style="19" customWidth="1"/>
    <col min="2055" max="2055" width="5.28515625" style="19" customWidth="1"/>
    <col min="2056" max="2056" width="13.140625" style="19" customWidth="1"/>
    <col min="2057" max="2057" width="12" style="19" customWidth="1"/>
    <col min="2058" max="2058" width="17" style="19" bestFit="1" customWidth="1"/>
    <col min="2059" max="2059" width="9.7109375" style="19" customWidth="1"/>
    <col min="2060" max="2060" width="5.7109375" style="19" customWidth="1"/>
    <col min="2061" max="2061" width="11" style="19" customWidth="1"/>
    <col min="2062" max="2062" width="13.28515625" style="19" customWidth="1"/>
    <col min="2063" max="2063" width="13.5703125" style="19" customWidth="1"/>
    <col min="2064" max="2064" width="14.5703125" style="19" customWidth="1"/>
    <col min="2065" max="2065" width="10.85546875" style="19" customWidth="1"/>
    <col min="2066" max="2066" width="14.5703125" style="19" customWidth="1"/>
    <col min="2067" max="2067" width="13" style="19" customWidth="1"/>
    <col min="2068" max="2068" width="13.42578125" style="19" customWidth="1"/>
    <col min="2069" max="2069" width="11.7109375" style="19" customWidth="1"/>
    <col min="2070" max="2070" width="49.5703125" style="19" bestFit="1" customWidth="1"/>
    <col min="2071" max="2071" width="5" style="19" customWidth="1"/>
    <col min="2072" max="2072" width="4.42578125" style="19" customWidth="1"/>
    <col min="2073" max="2073" width="23" style="19" customWidth="1"/>
    <col min="2074" max="2074" width="11.7109375" style="19" customWidth="1"/>
    <col min="2075" max="2075" width="15.7109375" style="19" customWidth="1"/>
    <col min="2076" max="2076" width="15.28515625" style="19" customWidth="1"/>
    <col min="2077" max="2077" width="15.42578125" style="19" customWidth="1"/>
    <col min="2078" max="2078" width="12.42578125" style="19" customWidth="1"/>
    <col min="2079" max="2079" width="19.140625" style="19" customWidth="1"/>
    <col min="2080" max="2081" width="24.5703125" style="19" customWidth="1"/>
    <col min="2082" max="2095" width="30.140625" style="19" bestFit="1" customWidth="1"/>
    <col min="2096" max="2097" width="24.5703125" style="19" bestFit="1" customWidth="1"/>
    <col min="2098" max="2306" width="9.140625" style="19"/>
    <col min="2307" max="2307" width="3.140625" style="19" customWidth="1"/>
    <col min="2308" max="2308" width="11.7109375" style="19" customWidth="1"/>
    <col min="2309" max="2309" width="40.5703125" style="19" customWidth="1"/>
    <col min="2310" max="2310" width="13.42578125" style="19" customWidth="1"/>
    <col min="2311" max="2311" width="5.28515625" style="19" customWidth="1"/>
    <col min="2312" max="2312" width="13.140625" style="19" customWidth="1"/>
    <col min="2313" max="2313" width="12" style="19" customWidth="1"/>
    <col min="2314" max="2314" width="17" style="19" bestFit="1" customWidth="1"/>
    <col min="2315" max="2315" width="9.7109375" style="19" customWidth="1"/>
    <col min="2316" max="2316" width="5.7109375" style="19" customWidth="1"/>
    <col min="2317" max="2317" width="11" style="19" customWidth="1"/>
    <col min="2318" max="2318" width="13.28515625" style="19" customWidth="1"/>
    <col min="2319" max="2319" width="13.5703125" style="19" customWidth="1"/>
    <col min="2320" max="2320" width="14.5703125" style="19" customWidth="1"/>
    <col min="2321" max="2321" width="10.85546875" style="19" customWidth="1"/>
    <col min="2322" max="2322" width="14.5703125" style="19" customWidth="1"/>
    <col min="2323" max="2323" width="13" style="19" customWidth="1"/>
    <col min="2324" max="2324" width="13.42578125" style="19" customWidth="1"/>
    <col min="2325" max="2325" width="11.7109375" style="19" customWidth="1"/>
    <col min="2326" max="2326" width="49.5703125" style="19" bestFit="1" customWidth="1"/>
    <col min="2327" max="2327" width="5" style="19" customWidth="1"/>
    <col min="2328" max="2328" width="4.42578125" style="19" customWidth="1"/>
    <col min="2329" max="2329" width="23" style="19" customWidth="1"/>
    <col min="2330" max="2330" width="11.7109375" style="19" customWidth="1"/>
    <col min="2331" max="2331" width="15.7109375" style="19" customWidth="1"/>
    <col min="2332" max="2332" width="15.28515625" style="19" customWidth="1"/>
    <col min="2333" max="2333" width="15.42578125" style="19" customWidth="1"/>
    <col min="2334" max="2334" width="12.42578125" style="19" customWidth="1"/>
    <col min="2335" max="2335" width="19.140625" style="19" customWidth="1"/>
    <col min="2336" max="2337" width="24.5703125" style="19" customWidth="1"/>
    <col min="2338" max="2351" width="30.140625" style="19" bestFit="1" customWidth="1"/>
    <col min="2352" max="2353" width="24.5703125" style="19" bestFit="1" customWidth="1"/>
    <col min="2354" max="2562" width="9.140625" style="19"/>
    <col min="2563" max="2563" width="3.140625" style="19" customWidth="1"/>
    <col min="2564" max="2564" width="11.7109375" style="19" customWidth="1"/>
    <col min="2565" max="2565" width="40.5703125" style="19" customWidth="1"/>
    <col min="2566" max="2566" width="13.42578125" style="19" customWidth="1"/>
    <col min="2567" max="2567" width="5.28515625" style="19" customWidth="1"/>
    <col min="2568" max="2568" width="13.140625" style="19" customWidth="1"/>
    <col min="2569" max="2569" width="12" style="19" customWidth="1"/>
    <col min="2570" max="2570" width="17" style="19" bestFit="1" customWidth="1"/>
    <col min="2571" max="2571" width="9.7109375" style="19" customWidth="1"/>
    <col min="2572" max="2572" width="5.7109375" style="19" customWidth="1"/>
    <col min="2573" max="2573" width="11" style="19" customWidth="1"/>
    <col min="2574" max="2574" width="13.28515625" style="19" customWidth="1"/>
    <col min="2575" max="2575" width="13.5703125" style="19" customWidth="1"/>
    <col min="2576" max="2576" width="14.5703125" style="19" customWidth="1"/>
    <col min="2577" max="2577" width="10.85546875" style="19" customWidth="1"/>
    <col min="2578" max="2578" width="14.5703125" style="19" customWidth="1"/>
    <col min="2579" max="2579" width="13" style="19" customWidth="1"/>
    <col min="2580" max="2580" width="13.42578125" style="19" customWidth="1"/>
    <col min="2581" max="2581" width="11.7109375" style="19" customWidth="1"/>
    <col min="2582" max="2582" width="49.5703125" style="19" bestFit="1" customWidth="1"/>
    <col min="2583" max="2583" width="5" style="19" customWidth="1"/>
    <col min="2584" max="2584" width="4.42578125" style="19" customWidth="1"/>
    <col min="2585" max="2585" width="23" style="19" customWidth="1"/>
    <col min="2586" max="2586" width="11.7109375" style="19" customWidth="1"/>
    <col min="2587" max="2587" width="15.7109375" style="19" customWidth="1"/>
    <col min="2588" max="2588" width="15.28515625" style="19" customWidth="1"/>
    <col min="2589" max="2589" width="15.42578125" style="19" customWidth="1"/>
    <col min="2590" max="2590" width="12.42578125" style="19" customWidth="1"/>
    <col min="2591" max="2591" width="19.140625" style="19" customWidth="1"/>
    <col min="2592" max="2593" width="24.5703125" style="19" customWidth="1"/>
    <col min="2594" max="2607" width="30.140625" style="19" bestFit="1" customWidth="1"/>
    <col min="2608" max="2609" width="24.5703125" style="19" bestFit="1" customWidth="1"/>
    <col min="2610" max="2818" width="9.140625" style="19"/>
    <col min="2819" max="2819" width="3.140625" style="19" customWidth="1"/>
    <col min="2820" max="2820" width="11.7109375" style="19" customWidth="1"/>
    <col min="2821" max="2821" width="40.5703125" style="19" customWidth="1"/>
    <col min="2822" max="2822" width="13.42578125" style="19" customWidth="1"/>
    <col min="2823" max="2823" width="5.28515625" style="19" customWidth="1"/>
    <col min="2824" max="2824" width="13.140625" style="19" customWidth="1"/>
    <col min="2825" max="2825" width="12" style="19" customWidth="1"/>
    <col min="2826" max="2826" width="17" style="19" bestFit="1" customWidth="1"/>
    <col min="2827" max="2827" width="9.7109375" style="19" customWidth="1"/>
    <col min="2828" max="2828" width="5.7109375" style="19" customWidth="1"/>
    <col min="2829" max="2829" width="11" style="19" customWidth="1"/>
    <col min="2830" max="2830" width="13.28515625" style="19" customWidth="1"/>
    <col min="2831" max="2831" width="13.5703125" style="19" customWidth="1"/>
    <col min="2832" max="2832" width="14.5703125" style="19" customWidth="1"/>
    <col min="2833" max="2833" width="10.85546875" style="19" customWidth="1"/>
    <col min="2834" max="2834" width="14.5703125" style="19" customWidth="1"/>
    <col min="2835" max="2835" width="13" style="19" customWidth="1"/>
    <col min="2836" max="2836" width="13.42578125" style="19" customWidth="1"/>
    <col min="2837" max="2837" width="11.7109375" style="19" customWidth="1"/>
    <col min="2838" max="2838" width="49.5703125" style="19" bestFit="1" customWidth="1"/>
    <col min="2839" max="2839" width="5" style="19" customWidth="1"/>
    <col min="2840" max="2840" width="4.42578125" style="19" customWidth="1"/>
    <col min="2841" max="2841" width="23" style="19" customWidth="1"/>
    <col min="2842" max="2842" width="11.7109375" style="19" customWidth="1"/>
    <col min="2843" max="2843" width="15.7109375" style="19" customWidth="1"/>
    <col min="2844" max="2844" width="15.28515625" style="19" customWidth="1"/>
    <col min="2845" max="2845" width="15.42578125" style="19" customWidth="1"/>
    <col min="2846" max="2846" width="12.42578125" style="19" customWidth="1"/>
    <col min="2847" max="2847" width="19.140625" style="19" customWidth="1"/>
    <col min="2848" max="2849" width="24.5703125" style="19" customWidth="1"/>
    <col min="2850" max="2863" width="30.140625" style="19" bestFit="1" customWidth="1"/>
    <col min="2864" max="2865" width="24.5703125" style="19" bestFit="1" customWidth="1"/>
    <col min="2866" max="3074" width="9.140625" style="19"/>
    <col min="3075" max="3075" width="3.140625" style="19" customWidth="1"/>
    <col min="3076" max="3076" width="11.7109375" style="19" customWidth="1"/>
    <col min="3077" max="3077" width="40.5703125" style="19" customWidth="1"/>
    <col min="3078" max="3078" width="13.42578125" style="19" customWidth="1"/>
    <col min="3079" max="3079" width="5.28515625" style="19" customWidth="1"/>
    <col min="3080" max="3080" width="13.140625" style="19" customWidth="1"/>
    <col min="3081" max="3081" width="12" style="19" customWidth="1"/>
    <col min="3082" max="3082" width="17" style="19" bestFit="1" customWidth="1"/>
    <col min="3083" max="3083" width="9.7109375" style="19" customWidth="1"/>
    <col min="3084" max="3084" width="5.7109375" style="19" customWidth="1"/>
    <col min="3085" max="3085" width="11" style="19" customWidth="1"/>
    <col min="3086" max="3086" width="13.28515625" style="19" customWidth="1"/>
    <col min="3087" max="3087" width="13.5703125" style="19" customWidth="1"/>
    <col min="3088" max="3088" width="14.5703125" style="19" customWidth="1"/>
    <col min="3089" max="3089" width="10.85546875" style="19" customWidth="1"/>
    <col min="3090" max="3090" width="14.5703125" style="19" customWidth="1"/>
    <col min="3091" max="3091" width="13" style="19" customWidth="1"/>
    <col min="3092" max="3092" width="13.42578125" style="19" customWidth="1"/>
    <col min="3093" max="3093" width="11.7109375" style="19" customWidth="1"/>
    <col min="3094" max="3094" width="49.5703125" style="19" bestFit="1" customWidth="1"/>
    <col min="3095" max="3095" width="5" style="19" customWidth="1"/>
    <col min="3096" max="3096" width="4.42578125" style="19" customWidth="1"/>
    <col min="3097" max="3097" width="23" style="19" customWidth="1"/>
    <col min="3098" max="3098" width="11.7109375" style="19" customWidth="1"/>
    <col min="3099" max="3099" width="15.7109375" style="19" customWidth="1"/>
    <col min="3100" max="3100" width="15.28515625" style="19" customWidth="1"/>
    <col min="3101" max="3101" width="15.42578125" style="19" customWidth="1"/>
    <col min="3102" max="3102" width="12.42578125" style="19" customWidth="1"/>
    <col min="3103" max="3103" width="19.140625" style="19" customWidth="1"/>
    <col min="3104" max="3105" width="24.5703125" style="19" customWidth="1"/>
    <col min="3106" max="3119" width="30.140625" style="19" bestFit="1" customWidth="1"/>
    <col min="3120" max="3121" width="24.5703125" style="19" bestFit="1" customWidth="1"/>
    <col min="3122" max="3330" width="9.140625" style="19"/>
    <col min="3331" max="3331" width="3.140625" style="19" customWidth="1"/>
    <col min="3332" max="3332" width="11.7109375" style="19" customWidth="1"/>
    <col min="3333" max="3333" width="40.5703125" style="19" customWidth="1"/>
    <col min="3334" max="3334" width="13.42578125" style="19" customWidth="1"/>
    <col min="3335" max="3335" width="5.28515625" style="19" customWidth="1"/>
    <col min="3336" max="3336" width="13.140625" style="19" customWidth="1"/>
    <col min="3337" max="3337" width="12" style="19" customWidth="1"/>
    <col min="3338" max="3338" width="17" style="19" bestFit="1" customWidth="1"/>
    <col min="3339" max="3339" width="9.7109375" style="19" customWidth="1"/>
    <col min="3340" max="3340" width="5.7109375" style="19" customWidth="1"/>
    <col min="3341" max="3341" width="11" style="19" customWidth="1"/>
    <col min="3342" max="3342" width="13.28515625" style="19" customWidth="1"/>
    <col min="3343" max="3343" width="13.5703125" style="19" customWidth="1"/>
    <col min="3344" max="3344" width="14.5703125" style="19" customWidth="1"/>
    <col min="3345" max="3345" width="10.85546875" style="19" customWidth="1"/>
    <col min="3346" max="3346" width="14.5703125" style="19" customWidth="1"/>
    <col min="3347" max="3347" width="13" style="19" customWidth="1"/>
    <col min="3348" max="3348" width="13.42578125" style="19" customWidth="1"/>
    <col min="3349" max="3349" width="11.7109375" style="19" customWidth="1"/>
    <col min="3350" max="3350" width="49.5703125" style="19" bestFit="1" customWidth="1"/>
    <col min="3351" max="3351" width="5" style="19" customWidth="1"/>
    <col min="3352" max="3352" width="4.42578125" style="19" customWidth="1"/>
    <col min="3353" max="3353" width="23" style="19" customWidth="1"/>
    <col min="3354" max="3354" width="11.7109375" style="19" customWidth="1"/>
    <col min="3355" max="3355" width="15.7109375" style="19" customWidth="1"/>
    <col min="3356" max="3356" width="15.28515625" style="19" customWidth="1"/>
    <col min="3357" max="3357" width="15.42578125" style="19" customWidth="1"/>
    <col min="3358" max="3358" width="12.42578125" style="19" customWidth="1"/>
    <col min="3359" max="3359" width="19.140625" style="19" customWidth="1"/>
    <col min="3360" max="3361" width="24.5703125" style="19" customWidth="1"/>
    <col min="3362" max="3375" width="30.140625" style="19" bestFit="1" customWidth="1"/>
    <col min="3376" max="3377" width="24.5703125" style="19" bestFit="1" customWidth="1"/>
    <col min="3378" max="3586" width="9.140625" style="19"/>
    <col min="3587" max="3587" width="3.140625" style="19" customWidth="1"/>
    <col min="3588" max="3588" width="11.7109375" style="19" customWidth="1"/>
    <col min="3589" max="3589" width="40.5703125" style="19" customWidth="1"/>
    <col min="3590" max="3590" width="13.42578125" style="19" customWidth="1"/>
    <col min="3591" max="3591" width="5.28515625" style="19" customWidth="1"/>
    <col min="3592" max="3592" width="13.140625" style="19" customWidth="1"/>
    <col min="3593" max="3593" width="12" style="19" customWidth="1"/>
    <col min="3594" max="3594" width="17" style="19" bestFit="1" customWidth="1"/>
    <col min="3595" max="3595" width="9.7109375" style="19" customWidth="1"/>
    <col min="3596" max="3596" width="5.7109375" style="19" customWidth="1"/>
    <col min="3597" max="3597" width="11" style="19" customWidth="1"/>
    <col min="3598" max="3598" width="13.28515625" style="19" customWidth="1"/>
    <col min="3599" max="3599" width="13.5703125" style="19" customWidth="1"/>
    <col min="3600" max="3600" width="14.5703125" style="19" customWidth="1"/>
    <col min="3601" max="3601" width="10.85546875" style="19" customWidth="1"/>
    <col min="3602" max="3602" width="14.5703125" style="19" customWidth="1"/>
    <col min="3603" max="3603" width="13" style="19" customWidth="1"/>
    <col min="3604" max="3604" width="13.42578125" style="19" customWidth="1"/>
    <col min="3605" max="3605" width="11.7109375" style="19" customWidth="1"/>
    <col min="3606" max="3606" width="49.5703125" style="19" bestFit="1" customWidth="1"/>
    <col min="3607" max="3607" width="5" style="19" customWidth="1"/>
    <col min="3608" max="3608" width="4.42578125" style="19" customWidth="1"/>
    <col min="3609" max="3609" width="23" style="19" customWidth="1"/>
    <col min="3610" max="3610" width="11.7109375" style="19" customWidth="1"/>
    <col min="3611" max="3611" width="15.7109375" style="19" customWidth="1"/>
    <col min="3612" max="3612" width="15.28515625" style="19" customWidth="1"/>
    <col min="3613" max="3613" width="15.42578125" style="19" customWidth="1"/>
    <col min="3614" max="3614" width="12.42578125" style="19" customWidth="1"/>
    <col min="3615" max="3615" width="19.140625" style="19" customWidth="1"/>
    <col min="3616" max="3617" width="24.5703125" style="19" customWidth="1"/>
    <col min="3618" max="3631" width="30.140625" style="19" bestFit="1" customWidth="1"/>
    <col min="3632" max="3633" width="24.5703125" style="19" bestFit="1" customWidth="1"/>
    <col min="3634" max="3842" width="9.140625" style="19"/>
    <col min="3843" max="3843" width="3.140625" style="19" customWidth="1"/>
    <col min="3844" max="3844" width="11.7109375" style="19" customWidth="1"/>
    <col min="3845" max="3845" width="40.5703125" style="19" customWidth="1"/>
    <col min="3846" max="3846" width="13.42578125" style="19" customWidth="1"/>
    <col min="3847" max="3847" width="5.28515625" style="19" customWidth="1"/>
    <col min="3848" max="3848" width="13.140625" style="19" customWidth="1"/>
    <col min="3849" max="3849" width="12" style="19" customWidth="1"/>
    <col min="3850" max="3850" width="17" style="19" bestFit="1" customWidth="1"/>
    <col min="3851" max="3851" width="9.7109375" style="19" customWidth="1"/>
    <col min="3852" max="3852" width="5.7109375" style="19" customWidth="1"/>
    <col min="3853" max="3853" width="11" style="19" customWidth="1"/>
    <col min="3854" max="3854" width="13.28515625" style="19" customWidth="1"/>
    <col min="3855" max="3855" width="13.5703125" style="19" customWidth="1"/>
    <col min="3856" max="3856" width="14.5703125" style="19" customWidth="1"/>
    <col min="3857" max="3857" width="10.85546875" style="19" customWidth="1"/>
    <col min="3858" max="3858" width="14.5703125" style="19" customWidth="1"/>
    <col min="3859" max="3859" width="13" style="19" customWidth="1"/>
    <col min="3860" max="3860" width="13.42578125" style="19" customWidth="1"/>
    <col min="3861" max="3861" width="11.7109375" style="19" customWidth="1"/>
    <col min="3862" max="3862" width="49.5703125" style="19" bestFit="1" customWidth="1"/>
    <col min="3863" max="3863" width="5" style="19" customWidth="1"/>
    <col min="3864" max="3864" width="4.42578125" style="19" customWidth="1"/>
    <col min="3865" max="3865" width="23" style="19" customWidth="1"/>
    <col min="3866" max="3866" width="11.7109375" style="19" customWidth="1"/>
    <col min="3867" max="3867" width="15.7109375" style="19" customWidth="1"/>
    <col min="3868" max="3868" width="15.28515625" style="19" customWidth="1"/>
    <col min="3869" max="3869" width="15.42578125" style="19" customWidth="1"/>
    <col min="3870" max="3870" width="12.42578125" style="19" customWidth="1"/>
    <col min="3871" max="3871" width="19.140625" style="19" customWidth="1"/>
    <col min="3872" max="3873" width="24.5703125" style="19" customWidth="1"/>
    <col min="3874" max="3887" width="30.140625" style="19" bestFit="1" customWidth="1"/>
    <col min="3888" max="3889" width="24.5703125" style="19" bestFit="1" customWidth="1"/>
    <col min="3890" max="4098" width="9.140625" style="19"/>
    <col min="4099" max="4099" width="3.140625" style="19" customWidth="1"/>
    <col min="4100" max="4100" width="11.7109375" style="19" customWidth="1"/>
    <col min="4101" max="4101" width="40.5703125" style="19" customWidth="1"/>
    <col min="4102" max="4102" width="13.42578125" style="19" customWidth="1"/>
    <col min="4103" max="4103" width="5.28515625" style="19" customWidth="1"/>
    <col min="4104" max="4104" width="13.140625" style="19" customWidth="1"/>
    <col min="4105" max="4105" width="12" style="19" customWidth="1"/>
    <col min="4106" max="4106" width="17" style="19" bestFit="1" customWidth="1"/>
    <col min="4107" max="4107" width="9.7109375" style="19" customWidth="1"/>
    <col min="4108" max="4108" width="5.7109375" style="19" customWidth="1"/>
    <col min="4109" max="4109" width="11" style="19" customWidth="1"/>
    <col min="4110" max="4110" width="13.28515625" style="19" customWidth="1"/>
    <col min="4111" max="4111" width="13.5703125" style="19" customWidth="1"/>
    <col min="4112" max="4112" width="14.5703125" style="19" customWidth="1"/>
    <col min="4113" max="4113" width="10.85546875" style="19" customWidth="1"/>
    <col min="4114" max="4114" width="14.5703125" style="19" customWidth="1"/>
    <col min="4115" max="4115" width="13" style="19" customWidth="1"/>
    <col min="4116" max="4116" width="13.42578125" style="19" customWidth="1"/>
    <col min="4117" max="4117" width="11.7109375" style="19" customWidth="1"/>
    <col min="4118" max="4118" width="49.5703125" style="19" bestFit="1" customWidth="1"/>
    <col min="4119" max="4119" width="5" style="19" customWidth="1"/>
    <col min="4120" max="4120" width="4.42578125" style="19" customWidth="1"/>
    <col min="4121" max="4121" width="23" style="19" customWidth="1"/>
    <col min="4122" max="4122" width="11.7109375" style="19" customWidth="1"/>
    <col min="4123" max="4123" width="15.7109375" style="19" customWidth="1"/>
    <col min="4124" max="4124" width="15.28515625" style="19" customWidth="1"/>
    <col min="4125" max="4125" width="15.42578125" style="19" customWidth="1"/>
    <col min="4126" max="4126" width="12.42578125" style="19" customWidth="1"/>
    <col min="4127" max="4127" width="19.140625" style="19" customWidth="1"/>
    <col min="4128" max="4129" width="24.5703125" style="19" customWidth="1"/>
    <col min="4130" max="4143" width="30.140625" style="19" bestFit="1" customWidth="1"/>
    <col min="4144" max="4145" width="24.5703125" style="19" bestFit="1" customWidth="1"/>
    <col min="4146" max="4354" width="9.140625" style="19"/>
    <col min="4355" max="4355" width="3.140625" style="19" customWidth="1"/>
    <col min="4356" max="4356" width="11.7109375" style="19" customWidth="1"/>
    <col min="4357" max="4357" width="40.5703125" style="19" customWidth="1"/>
    <col min="4358" max="4358" width="13.42578125" style="19" customWidth="1"/>
    <col min="4359" max="4359" width="5.28515625" style="19" customWidth="1"/>
    <col min="4360" max="4360" width="13.140625" style="19" customWidth="1"/>
    <col min="4361" max="4361" width="12" style="19" customWidth="1"/>
    <col min="4362" max="4362" width="17" style="19" bestFit="1" customWidth="1"/>
    <col min="4363" max="4363" width="9.7109375" style="19" customWidth="1"/>
    <col min="4364" max="4364" width="5.7109375" style="19" customWidth="1"/>
    <col min="4365" max="4365" width="11" style="19" customWidth="1"/>
    <col min="4366" max="4366" width="13.28515625" style="19" customWidth="1"/>
    <col min="4367" max="4367" width="13.5703125" style="19" customWidth="1"/>
    <col min="4368" max="4368" width="14.5703125" style="19" customWidth="1"/>
    <col min="4369" max="4369" width="10.85546875" style="19" customWidth="1"/>
    <col min="4370" max="4370" width="14.5703125" style="19" customWidth="1"/>
    <col min="4371" max="4371" width="13" style="19" customWidth="1"/>
    <col min="4372" max="4372" width="13.42578125" style="19" customWidth="1"/>
    <col min="4373" max="4373" width="11.7109375" style="19" customWidth="1"/>
    <col min="4374" max="4374" width="49.5703125" style="19" bestFit="1" customWidth="1"/>
    <col min="4375" max="4375" width="5" style="19" customWidth="1"/>
    <col min="4376" max="4376" width="4.42578125" style="19" customWidth="1"/>
    <col min="4377" max="4377" width="23" style="19" customWidth="1"/>
    <col min="4378" max="4378" width="11.7109375" style="19" customWidth="1"/>
    <col min="4379" max="4379" width="15.7109375" style="19" customWidth="1"/>
    <col min="4380" max="4380" width="15.28515625" style="19" customWidth="1"/>
    <col min="4381" max="4381" width="15.42578125" style="19" customWidth="1"/>
    <col min="4382" max="4382" width="12.42578125" style="19" customWidth="1"/>
    <col min="4383" max="4383" width="19.140625" style="19" customWidth="1"/>
    <col min="4384" max="4385" width="24.5703125" style="19" customWidth="1"/>
    <col min="4386" max="4399" width="30.140625" style="19" bestFit="1" customWidth="1"/>
    <col min="4400" max="4401" width="24.5703125" style="19" bestFit="1" customWidth="1"/>
    <col min="4402" max="4610" width="9.140625" style="19"/>
    <col min="4611" max="4611" width="3.140625" style="19" customWidth="1"/>
    <col min="4612" max="4612" width="11.7109375" style="19" customWidth="1"/>
    <col min="4613" max="4613" width="40.5703125" style="19" customWidth="1"/>
    <col min="4614" max="4614" width="13.42578125" style="19" customWidth="1"/>
    <col min="4615" max="4615" width="5.28515625" style="19" customWidth="1"/>
    <col min="4616" max="4616" width="13.140625" style="19" customWidth="1"/>
    <col min="4617" max="4617" width="12" style="19" customWidth="1"/>
    <col min="4618" max="4618" width="17" style="19" bestFit="1" customWidth="1"/>
    <col min="4619" max="4619" width="9.7109375" style="19" customWidth="1"/>
    <col min="4620" max="4620" width="5.7109375" style="19" customWidth="1"/>
    <col min="4621" max="4621" width="11" style="19" customWidth="1"/>
    <col min="4622" max="4622" width="13.28515625" style="19" customWidth="1"/>
    <col min="4623" max="4623" width="13.5703125" style="19" customWidth="1"/>
    <col min="4624" max="4624" width="14.5703125" style="19" customWidth="1"/>
    <col min="4625" max="4625" width="10.85546875" style="19" customWidth="1"/>
    <col min="4626" max="4626" width="14.5703125" style="19" customWidth="1"/>
    <col min="4627" max="4627" width="13" style="19" customWidth="1"/>
    <col min="4628" max="4628" width="13.42578125" style="19" customWidth="1"/>
    <col min="4629" max="4629" width="11.7109375" style="19" customWidth="1"/>
    <col min="4630" max="4630" width="49.5703125" style="19" bestFit="1" customWidth="1"/>
    <col min="4631" max="4631" width="5" style="19" customWidth="1"/>
    <col min="4632" max="4632" width="4.42578125" style="19" customWidth="1"/>
    <col min="4633" max="4633" width="23" style="19" customWidth="1"/>
    <col min="4634" max="4634" width="11.7109375" style="19" customWidth="1"/>
    <col min="4635" max="4635" width="15.7109375" style="19" customWidth="1"/>
    <col min="4636" max="4636" width="15.28515625" style="19" customWidth="1"/>
    <col min="4637" max="4637" width="15.42578125" style="19" customWidth="1"/>
    <col min="4638" max="4638" width="12.42578125" style="19" customWidth="1"/>
    <col min="4639" max="4639" width="19.140625" style="19" customWidth="1"/>
    <col min="4640" max="4641" width="24.5703125" style="19" customWidth="1"/>
    <col min="4642" max="4655" width="30.140625" style="19" bestFit="1" customWidth="1"/>
    <col min="4656" max="4657" width="24.5703125" style="19" bestFit="1" customWidth="1"/>
    <col min="4658" max="4866" width="9.140625" style="19"/>
    <col min="4867" max="4867" width="3.140625" style="19" customWidth="1"/>
    <col min="4868" max="4868" width="11.7109375" style="19" customWidth="1"/>
    <col min="4869" max="4869" width="40.5703125" style="19" customWidth="1"/>
    <col min="4870" max="4870" width="13.42578125" style="19" customWidth="1"/>
    <col min="4871" max="4871" width="5.28515625" style="19" customWidth="1"/>
    <col min="4872" max="4872" width="13.140625" style="19" customWidth="1"/>
    <col min="4873" max="4873" width="12" style="19" customWidth="1"/>
    <col min="4874" max="4874" width="17" style="19" bestFit="1" customWidth="1"/>
    <col min="4875" max="4875" width="9.7109375" style="19" customWidth="1"/>
    <col min="4876" max="4876" width="5.7109375" style="19" customWidth="1"/>
    <col min="4877" max="4877" width="11" style="19" customWidth="1"/>
    <col min="4878" max="4878" width="13.28515625" style="19" customWidth="1"/>
    <col min="4879" max="4879" width="13.5703125" style="19" customWidth="1"/>
    <col min="4880" max="4880" width="14.5703125" style="19" customWidth="1"/>
    <col min="4881" max="4881" width="10.85546875" style="19" customWidth="1"/>
    <col min="4882" max="4882" width="14.5703125" style="19" customWidth="1"/>
    <col min="4883" max="4883" width="13" style="19" customWidth="1"/>
    <col min="4884" max="4884" width="13.42578125" style="19" customWidth="1"/>
    <col min="4885" max="4885" width="11.7109375" style="19" customWidth="1"/>
    <col min="4886" max="4886" width="49.5703125" style="19" bestFit="1" customWidth="1"/>
    <col min="4887" max="4887" width="5" style="19" customWidth="1"/>
    <col min="4888" max="4888" width="4.42578125" style="19" customWidth="1"/>
    <col min="4889" max="4889" width="23" style="19" customWidth="1"/>
    <col min="4890" max="4890" width="11.7109375" style="19" customWidth="1"/>
    <col min="4891" max="4891" width="15.7109375" style="19" customWidth="1"/>
    <col min="4892" max="4892" width="15.28515625" style="19" customWidth="1"/>
    <col min="4893" max="4893" width="15.42578125" style="19" customWidth="1"/>
    <col min="4894" max="4894" width="12.42578125" style="19" customWidth="1"/>
    <col min="4895" max="4895" width="19.140625" style="19" customWidth="1"/>
    <col min="4896" max="4897" width="24.5703125" style="19" customWidth="1"/>
    <col min="4898" max="4911" width="30.140625" style="19" bestFit="1" customWidth="1"/>
    <col min="4912" max="4913" width="24.5703125" style="19" bestFit="1" customWidth="1"/>
    <col min="4914" max="5122" width="9.140625" style="19"/>
    <col min="5123" max="5123" width="3.140625" style="19" customWidth="1"/>
    <col min="5124" max="5124" width="11.7109375" style="19" customWidth="1"/>
    <col min="5125" max="5125" width="40.5703125" style="19" customWidth="1"/>
    <col min="5126" max="5126" width="13.42578125" style="19" customWidth="1"/>
    <col min="5127" max="5127" width="5.28515625" style="19" customWidth="1"/>
    <col min="5128" max="5128" width="13.140625" style="19" customWidth="1"/>
    <col min="5129" max="5129" width="12" style="19" customWidth="1"/>
    <col min="5130" max="5130" width="17" style="19" bestFit="1" customWidth="1"/>
    <col min="5131" max="5131" width="9.7109375" style="19" customWidth="1"/>
    <col min="5132" max="5132" width="5.7109375" style="19" customWidth="1"/>
    <col min="5133" max="5133" width="11" style="19" customWidth="1"/>
    <col min="5134" max="5134" width="13.28515625" style="19" customWidth="1"/>
    <col min="5135" max="5135" width="13.5703125" style="19" customWidth="1"/>
    <col min="5136" max="5136" width="14.5703125" style="19" customWidth="1"/>
    <col min="5137" max="5137" width="10.85546875" style="19" customWidth="1"/>
    <col min="5138" max="5138" width="14.5703125" style="19" customWidth="1"/>
    <col min="5139" max="5139" width="13" style="19" customWidth="1"/>
    <col min="5140" max="5140" width="13.42578125" style="19" customWidth="1"/>
    <col min="5141" max="5141" width="11.7109375" style="19" customWidth="1"/>
    <col min="5142" max="5142" width="49.5703125" style="19" bestFit="1" customWidth="1"/>
    <col min="5143" max="5143" width="5" style="19" customWidth="1"/>
    <col min="5144" max="5144" width="4.42578125" style="19" customWidth="1"/>
    <col min="5145" max="5145" width="23" style="19" customWidth="1"/>
    <col min="5146" max="5146" width="11.7109375" style="19" customWidth="1"/>
    <col min="5147" max="5147" width="15.7109375" style="19" customWidth="1"/>
    <col min="5148" max="5148" width="15.28515625" style="19" customWidth="1"/>
    <col min="5149" max="5149" width="15.42578125" style="19" customWidth="1"/>
    <col min="5150" max="5150" width="12.42578125" style="19" customWidth="1"/>
    <col min="5151" max="5151" width="19.140625" style="19" customWidth="1"/>
    <col min="5152" max="5153" width="24.5703125" style="19" customWidth="1"/>
    <col min="5154" max="5167" width="30.140625" style="19" bestFit="1" customWidth="1"/>
    <col min="5168" max="5169" width="24.5703125" style="19" bestFit="1" customWidth="1"/>
    <col min="5170" max="5378" width="9.140625" style="19"/>
    <col min="5379" max="5379" width="3.140625" style="19" customWidth="1"/>
    <col min="5380" max="5380" width="11.7109375" style="19" customWidth="1"/>
    <col min="5381" max="5381" width="40.5703125" style="19" customWidth="1"/>
    <col min="5382" max="5382" width="13.42578125" style="19" customWidth="1"/>
    <col min="5383" max="5383" width="5.28515625" style="19" customWidth="1"/>
    <col min="5384" max="5384" width="13.140625" style="19" customWidth="1"/>
    <col min="5385" max="5385" width="12" style="19" customWidth="1"/>
    <col min="5386" max="5386" width="17" style="19" bestFit="1" customWidth="1"/>
    <col min="5387" max="5387" width="9.7109375" style="19" customWidth="1"/>
    <col min="5388" max="5388" width="5.7109375" style="19" customWidth="1"/>
    <col min="5389" max="5389" width="11" style="19" customWidth="1"/>
    <col min="5390" max="5390" width="13.28515625" style="19" customWidth="1"/>
    <col min="5391" max="5391" width="13.5703125" style="19" customWidth="1"/>
    <col min="5392" max="5392" width="14.5703125" style="19" customWidth="1"/>
    <col min="5393" max="5393" width="10.85546875" style="19" customWidth="1"/>
    <col min="5394" max="5394" width="14.5703125" style="19" customWidth="1"/>
    <col min="5395" max="5395" width="13" style="19" customWidth="1"/>
    <col min="5396" max="5396" width="13.42578125" style="19" customWidth="1"/>
    <col min="5397" max="5397" width="11.7109375" style="19" customWidth="1"/>
    <col min="5398" max="5398" width="49.5703125" style="19" bestFit="1" customWidth="1"/>
    <col min="5399" max="5399" width="5" style="19" customWidth="1"/>
    <col min="5400" max="5400" width="4.42578125" style="19" customWidth="1"/>
    <col min="5401" max="5401" width="23" style="19" customWidth="1"/>
    <col min="5402" max="5402" width="11.7109375" style="19" customWidth="1"/>
    <col min="5403" max="5403" width="15.7109375" style="19" customWidth="1"/>
    <col min="5404" max="5404" width="15.28515625" style="19" customWidth="1"/>
    <col min="5405" max="5405" width="15.42578125" style="19" customWidth="1"/>
    <col min="5406" max="5406" width="12.42578125" style="19" customWidth="1"/>
    <col min="5407" max="5407" width="19.140625" style="19" customWidth="1"/>
    <col min="5408" max="5409" width="24.5703125" style="19" customWidth="1"/>
    <col min="5410" max="5423" width="30.140625" style="19" bestFit="1" customWidth="1"/>
    <col min="5424" max="5425" width="24.5703125" style="19" bestFit="1" customWidth="1"/>
    <col min="5426" max="5634" width="9.140625" style="19"/>
    <col min="5635" max="5635" width="3.140625" style="19" customWidth="1"/>
    <col min="5636" max="5636" width="11.7109375" style="19" customWidth="1"/>
    <col min="5637" max="5637" width="40.5703125" style="19" customWidth="1"/>
    <col min="5638" max="5638" width="13.42578125" style="19" customWidth="1"/>
    <col min="5639" max="5639" width="5.28515625" style="19" customWidth="1"/>
    <col min="5640" max="5640" width="13.140625" style="19" customWidth="1"/>
    <col min="5641" max="5641" width="12" style="19" customWidth="1"/>
    <col min="5642" max="5642" width="17" style="19" bestFit="1" customWidth="1"/>
    <col min="5643" max="5643" width="9.7109375" style="19" customWidth="1"/>
    <col min="5644" max="5644" width="5.7109375" style="19" customWidth="1"/>
    <col min="5645" max="5645" width="11" style="19" customWidth="1"/>
    <col min="5646" max="5646" width="13.28515625" style="19" customWidth="1"/>
    <col min="5647" max="5647" width="13.5703125" style="19" customWidth="1"/>
    <col min="5648" max="5648" width="14.5703125" style="19" customWidth="1"/>
    <col min="5649" max="5649" width="10.85546875" style="19" customWidth="1"/>
    <col min="5650" max="5650" width="14.5703125" style="19" customWidth="1"/>
    <col min="5651" max="5651" width="13" style="19" customWidth="1"/>
    <col min="5652" max="5652" width="13.42578125" style="19" customWidth="1"/>
    <col min="5653" max="5653" width="11.7109375" style="19" customWidth="1"/>
    <col min="5654" max="5654" width="49.5703125" style="19" bestFit="1" customWidth="1"/>
    <col min="5655" max="5655" width="5" style="19" customWidth="1"/>
    <col min="5656" max="5656" width="4.42578125" style="19" customWidth="1"/>
    <col min="5657" max="5657" width="23" style="19" customWidth="1"/>
    <col min="5658" max="5658" width="11.7109375" style="19" customWidth="1"/>
    <col min="5659" max="5659" width="15.7109375" style="19" customWidth="1"/>
    <col min="5660" max="5660" width="15.28515625" style="19" customWidth="1"/>
    <col min="5661" max="5661" width="15.42578125" style="19" customWidth="1"/>
    <col min="5662" max="5662" width="12.42578125" style="19" customWidth="1"/>
    <col min="5663" max="5663" width="19.140625" style="19" customWidth="1"/>
    <col min="5664" max="5665" width="24.5703125" style="19" customWidth="1"/>
    <col min="5666" max="5679" width="30.140625" style="19" bestFit="1" customWidth="1"/>
    <col min="5680" max="5681" width="24.5703125" style="19" bestFit="1" customWidth="1"/>
    <col min="5682" max="5890" width="9.140625" style="19"/>
    <col min="5891" max="5891" width="3.140625" style="19" customWidth="1"/>
    <col min="5892" max="5892" width="11.7109375" style="19" customWidth="1"/>
    <col min="5893" max="5893" width="40.5703125" style="19" customWidth="1"/>
    <col min="5894" max="5894" width="13.42578125" style="19" customWidth="1"/>
    <col min="5895" max="5895" width="5.28515625" style="19" customWidth="1"/>
    <col min="5896" max="5896" width="13.140625" style="19" customWidth="1"/>
    <col min="5897" max="5897" width="12" style="19" customWidth="1"/>
    <col min="5898" max="5898" width="17" style="19" bestFit="1" customWidth="1"/>
    <col min="5899" max="5899" width="9.7109375" style="19" customWidth="1"/>
    <col min="5900" max="5900" width="5.7109375" style="19" customWidth="1"/>
    <col min="5901" max="5901" width="11" style="19" customWidth="1"/>
    <col min="5902" max="5902" width="13.28515625" style="19" customWidth="1"/>
    <col min="5903" max="5903" width="13.5703125" style="19" customWidth="1"/>
    <col min="5904" max="5904" width="14.5703125" style="19" customWidth="1"/>
    <col min="5905" max="5905" width="10.85546875" style="19" customWidth="1"/>
    <col min="5906" max="5906" width="14.5703125" style="19" customWidth="1"/>
    <col min="5907" max="5907" width="13" style="19" customWidth="1"/>
    <col min="5908" max="5908" width="13.42578125" style="19" customWidth="1"/>
    <col min="5909" max="5909" width="11.7109375" style="19" customWidth="1"/>
    <col min="5910" max="5910" width="49.5703125" style="19" bestFit="1" customWidth="1"/>
    <col min="5911" max="5911" width="5" style="19" customWidth="1"/>
    <col min="5912" max="5912" width="4.42578125" style="19" customWidth="1"/>
    <col min="5913" max="5913" width="23" style="19" customWidth="1"/>
    <col min="5914" max="5914" width="11.7109375" style="19" customWidth="1"/>
    <col min="5915" max="5915" width="15.7109375" style="19" customWidth="1"/>
    <col min="5916" max="5916" width="15.28515625" style="19" customWidth="1"/>
    <col min="5917" max="5917" width="15.42578125" style="19" customWidth="1"/>
    <col min="5918" max="5918" width="12.42578125" style="19" customWidth="1"/>
    <col min="5919" max="5919" width="19.140625" style="19" customWidth="1"/>
    <col min="5920" max="5921" width="24.5703125" style="19" customWidth="1"/>
    <col min="5922" max="5935" width="30.140625" style="19" bestFit="1" customWidth="1"/>
    <col min="5936" max="5937" width="24.5703125" style="19" bestFit="1" customWidth="1"/>
    <col min="5938" max="6146" width="9.140625" style="19"/>
    <col min="6147" max="6147" width="3.140625" style="19" customWidth="1"/>
    <col min="6148" max="6148" width="11.7109375" style="19" customWidth="1"/>
    <col min="6149" max="6149" width="40.5703125" style="19" customWidth="1"/>
    <col min="6150" max="6150" width="13.42578125" style="19" customWidth="1"/>
    <col min="6151" max="6151" width="5.28515625" style="19" customWidth="1"/>
    <col min="6152" max="6152" width="13.140625" style="19" customWidth="1"/>
    <col min="6153" max="6153" width="12" style="19" customWidth="1"/>
    <col min="6154" max="6154" width="17" style="19" bestFit="1" customWidth="1"/>
    <col min="6155" max="6155" width="9.7109375" style="19" customWidth="1"/>
    <col min="6156" max="6156" width="5.7109375" style="19" customWidth="1"/>
    <col min="6157" max="6157" width="11" style="19" customWidth="1"/>
    <col min="6158" max="6158" width="13.28515625" style="19" customWidth="1"/>
    <col min="6159" max="6159" width="13.5703125" style="19" customWidth="1"/>
    <col min="6160" max="6160" width="14.5703125" style="19" customWidth="1"/>
    <col min="6161" max="6161" width="10.85546875" style="19" customWidth="1"/>
    <col min="6162" max="6162" width="14.5703125" style="19" customWidth="1"/>
    <col min="6163" max="6163" width="13" style="19" customWidth="1"/>
    <col min="6164" max="6164" width="13.42578125" style="19" customWidth="1"/>
    <col min="6165" max="6165" width="11.7109375" style="19" customWidth="1"/>
    <col min="6166" max="6166" width="49.5703125" style="19" bestFit="1" customWidth="1"/>
    <col min="6167" max="6167" width="5" style="19" customWidth="1"/>
    <col min="6168" max="6168" width="4.42578125" style="19" customWidth="1"/>
    <col min="6169" max="6169" width="23" style="19" customWidth="1"/>
    <col min="6170" max="6170" width="11.7109375" style="19" customWidth="1"/>
    <col min="6171" max="6171" width="15.7109375" style="19" customWidth="1"/>
    <col min="6172" max="6172" width="15.28515625" style="19" customWidth="1"/>
    <col min="6173" max="6173" width="15.42578125" style="19" customWidth="1"/>
    <col min="6174" max="6174" width="12.42578125" style="19" customWidth="1"/>
    <col min="6175" max="6175" width="19.140625" style="19" customWidth="1"/>
    <col min="6176" max="6177" width="24.5703125" style="19" customWidth="1"/>
    <col min="6178" max="6191" width="30.140625" style="19" bestFit="1" customWidth="1"/>
    <col min="6192" max="6193" width="24.5703125" style="19" bestFit="1" customWidth="1"/>
    <col min="6194" max="6402" width="9.140625" style="19"/>
    <col min="6403" max="6403" width="3.140625" style="19" customWidth="1"/>
    <col min="6404" max="6404" width="11.7109375" style="19" customWidth="1"/>
    <col min="6405" max="6405" width="40.5703125" style="19" customWidth="1"/>
    <col min="6406" max="6406" width="13.42578125" style="19" customWidth="1"/>
    <col min="6407" max="6407" width="5.28515625" style="19" customWidth="1"/>
    <col min="6408" max="6408" width="13.140625" style="19" customWidth="1"/>
    <col min="6409" max="6409" width="12" style="19" customWidth="1"/>
    <col min="6410" max="6410" width="17" style="19" bestFit="1" customWidth="1"/>
    <col min="6411" max="6411" width="9.7109375" style="19" customWidth="1"/>
    <col min="6412" max="6412" width="5.7109375" style="19" customWidth="1"/>
    <col min="6413" max="6413" width="11" style="19" customWidth="1"/>
    <col min="6414" max="6414" width="13.28515625" style="19" customWidth="1"/>
    <col min="6415" max="6415" width="13.5703125" style="19" customWidth="1"/>
    <col min="6416" max="6416" width="14.5703125" style="19" customWidth="1"/>
    <col min="6417" max="6417" width="10.85546875" style="19" customWidth="1"/>
    <col min="6418" max="6418" width="14.5703125" style="19" customWidth="1"/>
    <col min="6419" max="6419" width="13" style="19" customWidth="1"/>
    <col min="6420" max="6420" width="13.42578125" style="19" customWidth="1"/>
    <col min="6421" max="6421" width="11.7109375" style="19" customWidth="1"/>
    <col min="6422" max="6422" width="49.5703125" style="19" bestFit="1" customWidth="1"/>
    <col min="6423" max="6423" width="5" style="19" customWidth="1"/>
    <col min="6424" max="6424" width="4.42578125" style="19" customWidth="1"/>
    <col min="6425" max="6425" width="23" style="19" customWidth="1"/>
    <col min="6426" max="6426" width="11.7109375" style="19" customWidth="1"/>
    <col min="6427" max="6427" width="15.7109375" style="19" customWidth="1"/>
    <col min="6428" max="6428" width="15.28515625" style="19" customWidth="1"/>
    <col min="6429" max="6429" width="15.42578125" style="19" customWidth="1"/>
    <col min="6430" max="6430" width="12.42578125" style="19" customWidth="1"/>
    <col min="6431" max="6431" width="19.140625" style="19" customWidth="1"/>
    <col min="6432" max="6433" width="24.5703125" style="19" customWidth="1"/>
    <col min="6434" max="6447" width="30.140625" style="19" bestFit="1" customWidth="1"/>
    <col min="6448" max="6449" width="24.5703125" style="19" bestFit="1" customWidth="1"/>
    <col min="6450" max="6658" width="9.140625" style="19"/>
    <col min="6659" max="6659" width="3.140625" style="19" customWidth="1"/>
    <col min="6660" max="6660" width="11.7109375" style="19" customWidth="1"/>
    <col min="6661" max="6661" width="40.5703125" style="19" customWidth="1"/>
    <col min="6662" max="6662" width="13.42578125" style="19" customWidth="1"/>
    <col min="6663" max="6663" width="5.28515625" style="19" customWidth="1"/>
    <col min="6664" max="6664" width="13.140625" style="19" customWidth="1"/>
    <col min="6665" max="6665" width="12" style="19" customWidth="1"/>
    <col min="6666" max="6666" width="17" style="19" bestFit="1" customWidth="1"/>
    <col min="6667" max="6667" width="9.7109375" style="19" customWidth="1"/>
    <col min="6668" max="6668" width="5.7109375" style="19" customWidth="1"/>
    <col min="6669" max="6669" width="11" style="19" customWidth="1"/>
    <col min="6670" max="6670" width="13.28515625" style="19" customWidth="1"/>
    <col min="6671" max="6671" width="13.5703125" style="19" customWidth="1"/>
    <col min="6672" max="6672" width="14.5703125" style="19" customWidth="1"/>
    <col min="6673" max="6673" width="10.85546875" style="19" customWidth="1"/>
    <col min="6674" max="6674" width="14.5703125" style="19" customWidth="1"/>
    <col min="6675" max="6675" width="13" style="19" customWidth="1"/>
    <col min="6676" max="6676" width="13.42578125" style="19" customWidth="1"/>
    <col min="6677" max="6677" width="11.7109375" style="19" customWidth="1"/>
    <col min="6678" max="6678" width="49.5703125" style="19" bestFit="1" customWidth="1"/>
    <col min="6679" max="6679" width="5" style="19" customWidth="1"/>
    <col min="6680" max="6680" width="4.42578125" style="19" customWidth="1"/>
    <col min="6681" max="6681" width="23" style="19" customWidth="1"/>
    <col min="6682" max="6682" width="11.7109375" style="19" customWidth="1"/>
    <col min="6683" max="6683" width="15.7109375" style="19" customWidth="1"/>
    <col min="6684" max="6684" width="15.28515625" style="19" customWidth="1"/>
    <col min="6685" max="6685" width="15.42578125" style="19" customWidth="1"/>
    <col min="6686" max="6686" width="12.42578125" style="19" customWidth="1"/>
    <col min="6687" max="6687" width="19.140625" style="19" customWidth="1"/>
    <col min="6688" max="6689" width="24.5703125" style="19" customWidth="1"/>
    <col min="6690" max="6703" width="30.140625" style="19" bestFit="1" customWidth="1"/>
    <col min="6704" max="6705" width="24.5703125" style="19" bestFit="1" customWidth="1"/>
    <col min="6706" max="6914" width="9.140625" style="19"/>
    <col min="6915" max="6915" width="3.140625" style="19" customWidth="1"/>
    <col min="6916" max="6916" width="11.7109375" style="19" customWidth="1"/>
    <col min="6917" max="6917" width="40.5703125" style="19" customWidth="1"/>
    <col min="6918" max="6918" width="13.42578125" style="19" customWidth="1"/>
    <col min="6919" max="6919" width="5.28515625" style="19" customWidth="1"/>
    <col min="6920" max="6920" width="13.140625" style="19" customWidth="1"/>
    <col min="6921" max="6921" width="12" style="19" customWidth="1"/>
    <col min="6922" max="6922" width="17" style="19" bestFit="1" customWidth="1"/>
    <col min="6923" max="6923" width="9.7109375" style="19" customWidth="1"/>
    <col min="6924" max="6924" width="5.7109375" style="19" customWidth="1"/>
    <col min="6925" max="6925" width="11" style="19" customWidth="1"/>
    <col min="6926" max="6926" width="13.28515625" style="19" customWidth="1"/>
    <col min="6927" max="6927" width="13.5703125" style="19" customWidth="1"/>
    <col min="6928" max="6928" width="14.5703125" style="19" customWidth="1"/>
    <col min="6929" max="6929" width="10.85546875" style="19" customWidth="1"/>
    <col min="6930" max="6930" width="14.5703125" style="19" customWidth="1"/>
    <col min="6931" max="6931" width="13" style="19" customWidth="1"/>
    <col min="6932" max="6932" width="13.42578125" style="19" customWidth="1"/>
    <col min="6933" max="6933" width="11.7109375" style="19" customWidth="1"/>
    <col min="6934" max="6934" width="49.5703125" style="19" bestFit="1" customWidth="1"/>
    <col min="6935" max="6935" width="5" style="19" customWidth="1"/>
    <col min="6936" max="6936" width="4.42578125" style="19" customWidth="1"/>
    <col min="6937" max="6937" width="23" style="19" customWidth="1"/>
    <col min="6938" max="6938" width="11.7109375" style="19" customWidth="1"/>
    <col min="6939" max="6939" width="15.7109375" style="19" customWidth="1"/>
    <col min="6940" max="6940" width="15.28515625" style="19" customWidth="1"/>
    <col min="6941" max="6941" width="15.42578125" style="19" customWidth="1"/>
    <col min="6942" max="6942" width="12.42578125" style="19" customWidth="1"/>
    <col min="6943" max="6943" width="19.140625" style="19" customWidth="1"/>
    <col min="6944" max="6945" width="24.5703125" style="19" customWidth="1"/>
    <col min="6946" max="6959" width="30.140625" style="19" bestFit="1" customWidth="1"/>
    <col min="6960" max="6961" width="24.5703125" style="19" bestFit="1" customWidth="1"/>
    <col min="6962" max="7170" width="9.140625" style="19"/>
    <col min="7171" max="7171" width="3.140625" style="19" customWidth="1"/>
    <col min="7172" max="7172" width="11.7109375" style="19" customWidth="1"/>
    <col min="7173" max="7173" width="40.5703125" style="19" customWidth="1"/>
    <col min="7174" max="7174" width="13.42578125" style="19" customWidth="1"/>
    <col min="7175" max="7175" width="5.28515625" style="19" customWidth="1"/>
    <col min="7176" max="7176" width="13.140625" style="19" customWidth="1"/>
    <col min="7177" max="7177" width="12" style="19" customWidth="1"/>
    <col min="7178" max="7178" width="17" style="19" bestFit="1" customWidth="1"/>
    <col min="7179" max="7179" width="9.7109375" style="19" customWidth="1"/>
    <col min="7180" max="7180" width="5.7109375" style="19" customWidth="1"/>
    <col min="7181" max="7181" width="11" style="19" customWidth="1"/>
    <col min="7182" max="7182" width="13.28515625" style="19" customWidth="1"/>
    <col min="7183" max="7183" width="13.5703125" style="19" customWidth="1"/>
    <col min="7184" max="7184" width="14.5703125" style="19" customWidth="1"/>
    <col min="7185" max="7185" width="10.85546875" style="19" customWidth="1"/>
    <col min="7186" max="7186" width="14.5703125" style="19" customWidth="1"/>
    <col min="7187" max="7187" width="13" style="19" customWidth="1"/>
    <col min="7188" max="7188" width="13.42578125" style="19" customWidth="1"/>
    <col min="7189" max="7189" width="11.7109375" style="19" customWidth="1"/>
    <col min="7190" max="7190" width="49.5703125" style="19" bestFit="1" customWidth="1"/>
    <col min="7191" max="7191" width="5" style="19" customWidth="1"/>
    <col min="7192" max="7192" width="4.42578125" style="19" customWidth="1"/>
    <col min="7193" max="7193" width="23" style="19" customWidth="1"/>
    <col min="7194" max="7194" width="11.7109375" style="19" customWidth="1"/>
    <col min="7195" max="7195" width="15.7109375" style="19" customWidth="1"/>
    <col min="7196" max="7196" width="15.28515625" style="19" customWidth="1"/>
    <col min="7197" max="7197" width="15.42578125" style="19" customWidth="1"/>
    <col min="7198" max="7198" width="12.42578125" style="19" customWidth="1"/>
    <col min="7199" max="7199" width="19.140625" style="19" customWidth="1"/>
    <col min="7200" max="7201" width="24.5703125" style="19" customWidth="1"/>
    <col min="7202" max="7215" width="30.140625" style="19" bestFit="1" customWidth="1"/>
    <col min="7216" max="7217" width="24.5703125" style="19" bestFit="1" customWidth="1"/>
    <col min="7218" max="7426" width="9.140625" style="19"/>
    <col min="7427" max="7427" width="3.140625" style="19" customWidth="1"/>
    <col min="7428" max="7428" width="11.7109375" style="19" customWidth="1"/>
    <col min="7429" max="7429" width="40.5703125" style="19" customWidth="1"/>
    <col min="7430" max="7430" width="13.42578125" style="19" customWidth="1"/>
    <col min="7431" max="7431" width="5.28515625" style="19" customWidth="1"/>
    <col min="7432" max="7432" width="13.140625" style="19" customWidth="1"/>
    <col min="7433" max="7433" width="12" style="19" customWidth="1"/>
    <col min="7434" max="7434" width="17" style="19" bestFit="1" customWidth="1"/>
    <col min="7435" max="7435" width="9.7109375" style="19" customWidth="1"/>
    <col min="7436" max="7436" width="5.7109375" style="19" customWidth="1"/>
    <col min="7437" max="7437" width="11" style="19" customWidth="1"/>
    <col min="7438" max="7438" width="13.28515625" style="19" customWidth="1"/>
    <col min="7439" max="7439" width="13.5703125" style="19" customWidth="1"/>
    <col min="7440" max="7440" width="14.5703125" style="19" customWidth="1"/>
    <col min="7441" max="7441" width="10.85546875" style="19" customWidth="1"/>
    <col min="7442" max="7442" width="14.5703125" style="19" customWidth="1"/>
    <col min="7443" max="7443" width="13" style="19" customWidth="1"/>
    <col min="7444" max="7444" width="13.42578125" style="19" customWidth="1"/>
    <col min="7445" max="7445" width="11.7109375" style="19" customWidth="1"/>
    <col min="7446" max="7446" width="49.5703125" style="19" bestFit="1" customWidth="1"/>
    <col min="7447" max="7447" width="5" style="19" customWidth="1"/>
    <col min="7448" max="7448" width="4.42578125" style="19" customWidth="1"/>
    <col min="7449" max="7449" width="23" style="19" customWidth="1"/>
    <col min="7450" max="7450" width="11.7109375" style="19" customWidth="1"/>
    <col min="7451" max="7451" width="15.7109375" style="19" customWidth="1"/>
    <col min="7452" max="7452" width="15.28515625" style="19" customWidth="1"/>
    <col min="7453" max="7453" width="15.42578125" style="19" customWidth="1"/>
    <col min="7454" max="7454" width="12.42578125" style="19" customWidth="1"/>
    <col min="7455" max="7455" width="19.140625" style="19" customWidth="1"/>
    <col min="7456" max="7457" width="24.5703125" style="19" customWidth="1"/>
    <col min="7458" max="7471" width="30.140625" style="19" bestFit="1" customWidth="1"/>
    <col min="7472" max="7473" width="24.5703125" style="19" bestFit="1" customWidth="1"/>
    <col min="7474" max="7682" width="9.140625" style="19"/>
    <col min="7683" max="7683" width="3.140625" style="19" customWidth="1"/>
    <col min="7684" max="7684" width="11.7109375" style="19" customWidth="1"/>
    <col min="7685" max="7685" width="40.5703125" style="19" customWidth="1"/>
    <col min="7686" max="7686" width="13.42578125" style="19" customWidth="1"/>
    <col min="7687" max="7687" width="5.28515625" style="19" customWidth="1"/>
    <col min="7688" max="7688" width="13.140625" style="19" customWidth="1"/>
    <col min="7689" max="7689" width="12" style="19" customWidth="1"/>
    <col min="7690" max="7690" width="17" style="19" bestFit="1" customWidth="1"/>
    <col min="7691" max="7691" width="9.7109375" style="19" customWidth="1"/>
    <col min="7692" max="7692" width="5.7109375" style="19" customWidth="1"/>
    <col min="7693" max="7693" width="11" style="19" customWidth="1"/>
    <col min="7694" max="7694" width="13.28515625" style="19" customWidth="1"/>
    <col min="7695" max="7695" width="13.5703125" style="19" customWidth="1"/>
    <col min="7696" max="7696" width="14.5703125" style="19" customWidth="1"/>
    <col min="7697" max="7697" width="10.85546875" style="19" customWidth="1"/>
    <col min="7698" max="7698" width="14.5703125" style="19" customWidth="1"/>
    <col min="7699" max="7699" width="13" style="19" customWidth="1"/>
    <col min="7700" max="7700" width="13.42578125" style="19" customWidth="1"/>
    <col min="7701" max="7701" width="11.7109375" style="19" customWidth="1"/>
    <col min="7702" max="7702" width="49.5703125" style="19" bestFit="1" customWidth="1"/>
    <col min="7703" max="7703" width="5" style="19" customWidth="1"/>
    <col min="7704" max="7704" width="4.42578125" style="19" customWidth="1"/>
    <col min="7705" max="7705" width="23" style="19" customWidth="1"/>
    <col min="7706" max="7706" width="11.7109375" style="19" customWidth="1"/>
    <col min="7707" max="7707" width="15.7109375" style="19" customWidth="1"/>
    <col min="7708" max="7708" width="15.28515625" style="19" customWidth="1"/>
    <col min="7709" max="7709" width="15.42578125" style="19" customWidth="1"/>
    <col min="7710" max="7710" width="12.42578125" style="19" customWidth="1"/>
    <col min="7711" max="7711" width="19.140625" style="19" customWidth="1"/>
    <col min="7712" max="7713" width="24.5703125" style="19" customWidth="1"/>
    <col min="7714" max="7727" width="30.140625" style="19" bestFit="1" customWidth="1"/>
    <col min="7728" max="7729" width="24.5703125" style="19" bestFit="1" customWidth="1"/>
    <col min="7730" max="7938" width="9.140625" style="19"/>
    <col min="7939" max="7939" width="3.140625" style="19" customWidth="1"/>
    <col min="7940" max="7940" width="11.7109375" style="19" customWidth="1"/>
    <col min="7941" max="7941" width="40.5703125" style="19" customWidth="1"/>
    <col min="7942" max="7942" width="13.42578125" style="19" customWidth="1"/>
    <col min="7943" max="7943" width="5.28515625" style="19" customWidth="1"/>
    <col min="7944" max="7944" width="13.140625" style="19" customWidth="1"/>
    <col min="7945" max="7945" width="12" style="19" customWidth="1"/>
    <col min="7946" max="7946" width="17" style="19" bestFit="1" customWidth="1"/>
    <col min="7947" max="7947" width="9.7109375" style="19" customWidth="1"/>
    <col min="7948" max="7948" width="5.7109375" style="19" customWidth="1"/>
    <col min="7949" max="7949" width="11" style="19" customWidth="1"/>
    <col min="7950" max="7950" width="13.28515625" style="19" customWidth="1"/>
    <col min="7951" max="7951" width="13.5703125" style="19" customWidth="1"/>
    <col min="7952" max="7952" width="14.5703125" style="19" customWidth="1"/>
    <col min="7953" max="7953" width="10.85546875" style="19" customWidth="1"/>
    <col min="7954" max="7954" width="14.5703125" style="19" customWidth="1"/>
    <col min="7955" max="7955" width="13" style="19" customWidth="1"/>
    <col min="7956" max="7956" width="13.42578125" style="19" customWidth="1"/>
    <col min="7957" max="7957" width="11.7109375" style="19" customWidth="1"/>
    <col min="7958" max="7958" width="49.5703125" style="19" bestFit="1" customWidth="1"/>
    <col min="7959" max="7959" width="5" style="19" customWidth="1"/>
    <col min="7960" max="7960" width="4.42578125" style="19" customWidth="1"/>
    <col min="7961" max="7961" width="23" style="19" customWidth="1"/>
    <col min="7962" max="7962" width="11.7109375" style="19" customWidth="1"/>
    <col min="7963" max="7963" width="15.7109375" style="19" customWidth="1"/>
    <col min="7964" max="7964" width="15.28515625" style="19" customWidth="1"/>
    <col min="7965" max="7965" width="15.42578125" style="19" customWidth="1"/>
    <col min="7966" max="7966" width="12.42578125" style="19" customWidth="1"/>
    <col min="7967" max="7967" width="19.140625" style="19" customWidth="1"/>
    <col min="7968" max="7969" width="24.5703125" style="19" customWidth="1"/>
    <col min="7970" max="7983" width="30.140625" style="19" bestFit="1" customWidth="1"/>
    <col min="7984" max="7985" width="24.5703125" style="19" bestFit="1" customWidth="1"/>
    <col min="7986" max="8194" width="9.140625" style="19"/>
    <col min="8195" max="8195" width="3.140625" style="19" customWidth="1"/>
    <col min="8196" max="8196" width="11.7109375" style="19" customWidth="1"/>
    <col min="8197" max="8197" width="40.5703125" style="19" customWidth="1"/>
    <col min="8198" max="8198" width="13.42578125" style="19" customWidth="1"/>
    <col min="8199" max="8199" width="5.28515625" style="19" customWidth="1"/>
    <col min="8200" max="8200" width="13.140625" style="19" customWidth="1"/>
    <col min="8201" max="8201" width="12" style="19" customWidth="1"/>
    <col min="8202" max="8202" width="17" style="19" bestFit="1" customWidth="1"/>
    <col min="8203" max="8203" width="9.7109375" style="19" customWidth="1"/>
    <col min="8204" max="8204" width="5.7109375" style="19" customWidth="1"/>
    <col min="8205" max="8205" width="11" style="19" customWidth="1"/>
    <col min="8206" max="8206" width="13.28515625" style="19" customWidth="1"/>
    <col min="8207" max="8207" width="13.5703125" style="19" customWidth="1"/>
    <col min="8208" max="8208" width="14.5703125" style="19" customWidth="1"/>
    <col min="8209" max="8209" width="10.85546875" style="19" customWidth="1"/>
    <col min="8210" max="8210" width="14.5703125" style="19" customWidth="1"/>
    <col min="8211" max="8211" width="13" style="19" customWidth="1"/>
    <col min="8212" max="8212" width="13.42578125" style="19" customWidth="1"/>
    <col min="8213" max="8213" width="11.7109375" style="19" customWidth="1"/>
    <col min="8214" max="8214" width="49.5703125" style="19" bestFit="1" customWidth="1"/>
    <col min="8215" max="8215" width="5" style="19" customWidth="1"/>
    <col min="8216" max="8216" width="4.42578125" style="19" customWidth="1"/>
    <col min="8217" max="8217" width="23" style="19" customWidth="1"/>
    <col min="8218" max="8218" width="11.7109375" style="19" customWidth="1"/>
    <col min="8219" max="8219" width="15.7109375" style="19" customWidth="1"/>
    <col min="8220" max="8220" width="15.28515625" style="19" customWidth="1"/>
    <col min="8221" max="8221" width="15.42578125" style="19" customWidth="1"/>
    <col min="8222" max="8222" width="12.42578125" style="19" customWidth="1"/>
    <col min="8223" max="8223" width="19.140625" style="19" customWidth="1"/>
    <col min="8224" max="8225" width="24.5703125" style="19" customWidth="1"/>
    <col min="8226" max="8239" width="30.140625" style="19" bestFit="1" customWidth="1"/>
    <col min="8240" max="8241" width="24.5703125" style="19" bestFit="1" customWidth="1"/>
    <col min="8242" max="8450" width="9.140625" style="19"/>
    <col min="8451" max="8451" width="3.140625" style="19" customWidth="1"/>
    <col min="8452" max="8452" width="11.7109375" style="19" customWidth="1"/>
    <col min="8453" max="8453" width="40.5703125" style="19" customWidth="1"/>
    <col min="8454" max="8454" width="13.42578125" style="19" customWidth="1"/>
    <col min="8455" max="8455" width="5.28515625" style="19" customWidth="1"/>
    <col min="8456" max="8456" width="13.140625" style="19" customWidth="1"/>
    <col min="8457" max="8457" width="12" style="19" customWidth="1"/>
    <col min="8458" max="8458" width="17" style="19" bestFit="1" customWidth="1"/>
    <col min="8459" max="8459" width="9.7109375" style="19" customWidth="1"/>
    <col min="8460" max="8460" width="5.7109375" style="19" customWidth="1"/>
    <col min="8461" max="8461" width="11" style="19" customWidth="1"/>
    <col min="8462" max="8462" width="13.28515625" style="19" customWidth="1"/>
    <col min="8463" max="8463" width="13.5703125" style="19" customWidth="1"/>
    <col min="8464" max="8464" width="14.5703125" style="19" customWidth="1"/>
    <col min="8465" max="8465" width="10.85546875" style="19" customWidth="1"/>
    <col min="8466" max="8466" width="14.5703125" style="19" customWidth="1"/>
    <col min="8467" max="8467" width="13" style="19" customWidth="1"/>
    <col min="8468" max="8468" width="13.42578125" style="19" customWidth="1"/>
    <col min="8469" max="8469" width="11.7109375" style="19" customWidth="1"/>
    <col min="8470" max="8470" width="49.5703125" style="19" bestFit="1" customWidth="1"/>
    <col min="8471" max="8471" width="5" style="19" customWidth="1"/>
    <col min="8472" max="8472" width="4.42578125" style="19" customWidth="1"/>
    <col min="8473" max="8473" width="23" style="19" customWidth="1"/>
    <col min="8474" max="8474" width="11.7109375" style="19" customWidth="1"/>
    <col min="8475" max="8475" width="15.7109375" style="19" customWidth="1"/>
    <col min="8476" max="8476" width="15.28515625" style="19" customWidth="1"/>
    <col min="8477" max="8477" width="15.42578125" style="19" customWidth="1"/>
    <col min="8478" max="8478" width="12.42578125" style="19" customWidth="1"/>
    <col min="8479" max="8479" width="19.140625" style="19" customWidth="1"/>
    <col min="8480" max="8481" width="24.5703125" style="19" customWidth="1"/>
    <col min="8482" max="8495" width="30.140625" style="19" bestFit="1" customWidth="1"/>
    <col min="8496" max="8497" width="24.5703125" style="19" bestFit="1" customWidth="1"/>
    <col min="8498" max="8706" width="9.140625" style="19"/>
    <col min="8707" max="8707" width="3.140625" style="19" customWidth="1"/>
    <col min="8708" max="8708" width="11.7109375" style="19" customWidth="1"/>
    <col min="8709" max="8709" width="40.5703125" style="19" customWidth="1"/>
    <col min="8710" max="8710" width="13.42578125" style="19" customWidth="1"/>
    <col min="8711" max="8711" width="5.28515625" style="19" customWidth="1"/>
    <col min="8712" max="8712" width="13.140625" style="19" customWidth="1"/>
    <col min="8713" max="8713" width="12" style="19" customWidth="1"/>
    <col min="8714" max="8714" width="17" style="19" bestFit="1" customWidth="1"/>
    <col min="8715" max="8715" width="9.7109375" style="19" customWidth="1"/>
    <col min="8716" max="8716" width="5.7109375" style="19" customWidth="1"/>
    <col min="8717" max="8717" width="11" style="19" customWidth="1"/>
    <col min="8718" max="8718" width="13.28515625" style="19" customWidth="1"/>
    <col min="8719" max="8719" width="13.5703125" style="19" customWidth="1"/>
    <col min="8720" max="8720" width="14.5703125" style="19" customWidth="1"/>
    <col min="8721" max="8721" width="10.85546875" style="19" customWidth="1"/>
    <col min="8722" max="8722" width="14.5703125" style="19" customWidth="1"/>
    <col min="8723" max="8723" width="13" style="19" customWidth="1"/>
    <col min="8724" max="8724" width="13.42578125" style="19" customWidth="1"/>
    <col min="8725" max="8725" width="11.7109375" style="19" customWidth="1"/>
    <col min="8726" max="8726" width="49.5703125" style="19" bestFit="1" customWidth="1"/>
    <col min="8727" max="8727" width="5" style="19" customWidth="1"/>
    <col min="8728" max="8728" width="4.42578125" style="19" customWidth="1"/>
    <col min="8729" max="8729" width="23" style="19" customWidth="1"/>
    <col min="8730" max="8730" width="11.7109375" style="19" customWidth="1"/>
    <col min="8731" max="8731" width="15.7109375" style="19" customWidth="1"/>
    <col min="8732" max="8732" width="15.28515625" style="19" customWidth="1"/>
    <col min="8733" max="8733" width="15.42578125" style="19" customWidth="1"/>
    <col min="8734" max="8734" width="12.42578125" style="19" customWidth="1"/>
    <col min="8735" max="8735" width="19.140625" style="19" customWidth="1"/>
    <col min="8736" max="8737" width="24.5703125" style="19" customWidth="1"/>
    <col min="8738" max="8751" width="30.140625" style="19" bestFit="1" customWidth="1"/>
    <col min="8752" max="8753" width="24.5703125" style="19" bestFit="1" customWidth="1"/>
    <col min="8754" max="8962" width="9.140625" style="19"/>
    <col min="8963" max="8963" width="3.140625" style="19" customWidth="1"/>
    <col min="8964" max="8964" width="11.7109375" style="19" customWidth="1"/>
    <col min="8965" max="8965" width="40.5703125" style="19" customWidth="1"/>
    <col min="8966" max="8966" width="13.42578125" style="19" customWidth="1"/>
    <col min="8967" max="8967" width="5.28515625" style="19" customWidth="1"/>
    <col min="8968" max="8968" width="13.140625" style="19" customWidth="1"/>
    <col min="8969" max="8969" width="12" style="19" customWidth="1"/>
    <col min="8970" max="8970" width="17" style="19" bestFit="1" customWidth="1"/>
    <col min="8971" max="8971" width="9.7109375" style="19" customWidth="1"/>
    <col min="8972" max="8972" width="5.7109375" style="19" customWidth="1"/>
    <col min="8973" max="8973" width="11" style="19" customWidth="1"/>
    <col min="8974" max="8974" width="13.28515625" style="19" customWidth="1"/>
    <col min="8975" max="8975" width="13.5703125" style="19" customWidth="1"/>
    <col min="8976" max="8976" width="14.5703125" style="19" customWidth="1"/>
    <col min="8977" max="8977" width="10.85546875" style="19" customWidth="1"/>
    <col min="8978" max="8978" width="14.5703125" style="19" customWidth="1"/>
    <col min="8979" max="8979" width="13" style="19" customWidth="1"/>
    <col min="8980" max="8980" width="13.42578125" style="19" customWidth="1"/>
    <col min="8981" max="8981" width="11.7109375" style="19" customWidth="1"/>
    <col min="8982" max="8982" width="49.5703125" style="19" bestFit="1" customWidth="1"/>
    <col min="8983" max="8983" width="5" style="19" customWidth="1"/>
    <col min="8984" max="8984" width="4.42578125" style="19" customWidth="1"/>
    <col min="8985" max="8985" width="23" style="19" customWidth="1"/>
    <col min="8986" max="8986" width="11.7109375" style="19" customWidth="1"/>
    <col min="8987" max="8987" width="15.7109375" style="19" customWidth="1"/>
    <col min="8988" max="8988" width="15.28515625" style="19" customWidth="1"/>
    <col min="8989" max="8989" width="15.42578125" style="19" customWidth="1"/>
    <col min="8990" max="8990" width="12.42578125" style="19" customWidth="1"/>
    <col min="8991" max="8991" width="19.140625" style="19" customWidth="1"/>
    <col min="8992" max="8993" width="24.5703125" style="19" customWidth="1"/>
    <col min="8994" max="9007" width="30.140625" style="19" bestFit="1" customWidth="1"/>
    <col min="9008" max="9009" width="24.5703125" style="19" bestFit="1" customWidth="1"/>
    <col min="9010" max="9218" width="9.140625" style="19"/>
    <col min="9219" max="9219" width="3.140625" style="19" customWidth="1"/>
    <col min="9220" max="9220" width="11.7109375" style="19" customWidth="1"/>
    <col min="9221" max="9221" width="40.5703125" style="19" customWidth="1"/>
    <col min="9222" max="9222" width="13.42578125" style="19" customWidth="1"/>
    <col min="9223" max="9223" width="5.28515625" style="19" customWidth="1"/>
    <col min="9224" max="9224" width="13.140625" style="19" customWidth="1"/>
    <col min="9225" max="9225" width="12" style="19" customWidth="1"/>
    <col min="9226" max="9226" width="17" style="19" bestFit="1" customWidth="1"/>
    <col min="9227" max="9227" width="9.7109375" style="19" customWidth="1"/>
    <col min="9228" max="9228" width="5.7109375" style="19" customWidth="1"/>
    <col min="9229" max="9229" width="11" style="19" customWidth="1"/>
    <col min="9230" max="9230" width="13.28515625" style="19" customWidth="1"/>
    <col min="9231" max="9231" width="13.5703125" style="19" customWidth="1"/>
    <col min="9232" max="9232" width="14.5703125" style="19" customWidth="1"/>
    <col min="9233" max="9233" width="10.85546875" style="19" customWidth="1"/>
    <col min="9234" max="9234" width="14.5703125" style="19" customWidth="1"/>
    <col min="9235" max="9235" width="13" style="19" customWidth="1"/>
    <col min="9236" max="9236" width="13.42578125" style="19" customWidth="1"/>
    <col min="9237" max="9237" width="11.7109375" style="19" customWidth="1"/>
    <col min="9238" max="9238" width="49.5703125" style="19" bestFit="1" customWidth="1"/>
    <col min="9239" max="9239" width="5" style="19" customWidth="1"/>
    <col min="9240" max="9240" width="4.42578125" style="19" customWidth="1"/>
    <col min="9241" max="9241" width="23" style="19" customWidth="1"/>
    <col min="9242" max="9242" width="11.7109375" style="19" customWidth="1"/>
    <col min="9243" max="9243" width="15.7109375" style="19" customWidth="1"/>
    <col min="9244" max="9244" width="15.28515625" style="19" customWidth="1"/>
    <col min="9245" max="9245" width="15.42578125" style="19" customWidth="1"/>
    <col min="9246" max="9246" width="12.42578125" style="19" customWidth="1"/>
    <col min="9247" max="9247" width="19.140625" style="19" customWidth="1"/>
    <col min="9248" max="9249" width="24.5703125" style="19" customWidth="1"/>
    <col min="9250" max="9263" width="30.140625" style="19" bestFit="1" customWidth="1"/>
    <col min="9264" max="9265" width="24.5703125" style="19" bestFit="1" customWidth="1"/>
    <col min="9266" max="9474" width="9.140625" style="19"/>
    <col min="9475" max="9475" width="3.140625" style="19" customWidth="1"/>
    <col min="9476" max="9476" width="11.7109375" style="19" customWidth="1"/>
    <col min="9477" max="9477" width="40.5703125" style="19" customWidth="1"/>
    <col min="9478" max="9478" width="13.42578125" style="19" customWidth="1"/>
    <col min="9479" max="9479" width="5.28515625" style="19" customWidth="1"/>
    <col min="9480" max="9480" width="13.140625" style="19" customWidth="1"/>
    <col min="9481" max="9481" width="12" style="19" customWidth="1"/>
    <col min="9482" max="9482" width="17" style="19" bestFit="1" customWidth="1"/>
    <col min="9483" max="9483" width="9.7109375" style="19" customWidth="1"/>
    <col min="9484" max="9484" width="5.7109375" style="19" customWidth="1"/>
    <col min="9485" max="9485" width="11" style="19" customWidth="1"/>
    <col min="9486" max="9486" width="13.28515625" style="19" customWidth="1"/>
    <col min="9487" max="9487" width="13.5703125" style="19" customWidth="1"/>
    <col min="9488" max="9488" width="14.5703125" style="19" customWidth="1"/>
    <col min="9489" max="9489" width="10.85546875" style="19" customWidth="1"/>
    <col min="9490" max="9490" width="14.5703125" style="19" customWidth="1"/>
    <col min="9491" max="9491" width="13" style="19" customWidth="1"/>
    <col min="9492" max="9492" width="13.42578125" style="19" customWidth="1"/>
    <col min="9493" max="9493" width="11.7109375" style="19" customWidth="1"/>
    <col min="9494" max="9494" width="49.5703125" style="19" bestFit="1" customWidth="1"/>
    <col min="9495" max="9495" width="5" style="19" customWidth="1"/>
    <col min="9496" max="9496" width="4.42578125" style="19" customWidth="1"/>
    <col min="9497" max="9497" width="23" style="19" customWidth="1"/>
    <col min="9498" max="9498" width="11.7109375" style="19" customWidth="1"/>
    <col min="9499" max="9499" width="15.7109375" style="19" customWidth="1"/>
    <col min="9500" max="9500" width="15.28515625" style="19" customWidth="1"/>
    <col min="9501" max="9501" width="15.42578125" style="19" customWidth="1"/>
    <col min="9502" max="9502" width="12.42578125" style="19" customWidth="1"/>
    <col min="9503" max="9503" width="19.140625" style="19" customWidth="1"/>
    <col min="9504" max="9505" width="24.5703125" style="19" customWidth="1"/>
    <col min="9506" max="9519" width="30.140625" style="19" bestFit="1" customWidth="1"/>
    <col min="9520" max="9521" width="24.5703125" style="19" bestFit="1" customWidth="1"/>
    <col min="9522" max="9730" width="9.140625" style="19"/>
    <col min="9731" max="9731" width="3.140625" style="19" customWidth="1"/>
    <col min="9732" max="9732" width="11.7109375" style="19" customWidth="1"/>
    <col min="9733" max="9733" width="40.5703125" style="19" customWidth="1"/>
    <col min="9734" max="9734" width="13.42578125" style="19" customWidth="1"/>
    <col min="9735" max="9735" width="5.28515625" style="19" customWidth="1"/>
    <col min="9736" max="9736" width="13.140625" style="19" customWidth="1"/>
    <col min="9737" max="9737" width="12" style="19" customWidth="1"/>
    <col min="9738" max="9738" width="17" style="19" bestFit="1" customWidth="1"/>
    <col min="9739" max="9739" width="9.7109375" style="19" customWidth="1"/>
    <col min="9740" max="9740" width="5.7109375" style="19" customWidth="1"/>
    <col min="9741" max="9741" width="11" style="19" customWidth="1"/>
    <col min="9742" max="9742" width="13.28515625" style="19" customWidth="1"/>
    <col min="9743" max="9743" width="13.5703125" style="19" customWidth="1"/>
    <col min="9744" max="9744" width="14.5703125" style="19" customWidth="1"/>
    <col min="9745" max="9745" width="10.85546875" style="19" customWidth="1"/>
    <col min="9746" max="9746" width="14.5703125" style="19" customWidth="1"/>
    <col min="9747" max="9747" width="13" style="19" customWidth="1"/>
    <col min="9748" max="9748" width="13.42578125" style="19" customWidth="1"/>
    <col min="9749" max="9749" width="11.7109375" style="19" customWidth="1"/>
    <col min="9750" max="9750" width="49.5703125" style="19" bestFit="1" customWidth="1"/>
    <col min="9751" max="9751" width="5" style="19" customWidth="1"/>
    <col min="9752" max="9752" width="4.42578125" style="19" customWidth="1"/>
    <col min="9753" max="9753" width="23" style="19" customWidth="1"/>
    <col min="9754" max="9754" width="11.7109375" style="19" customWidth="1"/>
    <col min="9755" max="9755" width="15.7109375" style="19" customWidth="1"/>
    <col min="9756" max="9756" width="15.28515625" style="19" customWidth="1"/>
    <col min="9757" max="9757" width="15.42578125" style="19" customWidth="1"/>
    <col min="9758" max="9758" width="12.42578125" style="19" customWidth="1"/>
    <col min="9759" max="9759" width="19.140625" style="19" customWidth="1"/>
    <col min="9760" max="9761" width="24.5703125" style="19" customWidth="1"/>
    <col min="9762" max="9775" width="30.140625" style="19" bestFit="1" customWidth="1"/>
    <col min="9776" max="9777" width="24.5703125" style="19" bestFit="1" customWidth="1"/>
    <col min="9778" max="9986" width="9.140625" style="19"/>
    <col min="9987" max="9987" width="3.140625" style="19" customWidth="1"/>
    <col min="9988" max="9988" width="11.7109375" style="19" customWidth="1"/>
    <col min="9989" max="9989" width="40.5703125" style="19" customWidth="1"/>
    <col min="9990" max="9990" width="13.42578125" style="19" customWidth="1"/>
    <col min="9991" max="9991" width="5.28515625" style="19" customWidth="1"/>
    <col min="9992" max="9992" width="13.140625" style="19" customWidth="1"/>
    <col min="9993" max="9993" width="12" style="19" customWidth="1"/>
    <col min="9994" max="9994" width="17" style="19" bestFit="1" customWidth="1"/>
    <col min="9995" max="9995" width="9.7109375" style="19" customWidth="1"/>
    <col min="9996" max="9996" width="5.7109375" style="19" customWidth="1"/>
    <col min="9997" max="9997" width="11" style="19" customWidth="1"/>
    <col min="9998" max="9998" width="13.28515625" style="19" customWidth="1"/>
    <col min="9999" max="9999" width="13.5703125" style="19" customWidth="1"/>
    <col min="10000" max="10000" width="14.5703125" style="19" customWidth="1"/>
    <col min="10001" max="10001" width="10.85546875" style="19" customWidth="1"/>
    <col min="10002" max="10002" width="14.5703125" style="19" customWidth="1"/>
    <col min="10003" max="10003" width="13" style="19" customWidth="1"/>
    <col min="10004" max="10004" width="13.42578125" style="19" customWidth="1"/>
    <col min="10005" max="10005" width="11.7109375" style="19" customWidth="1"/>
    <col min="10006" max="10006" width="49.5703125" style="19" bestFit="1" customWidth="1"/>
    <col min="10007" max="10007" width="5" style="19" customWidth="1"/>
    <col min="10008" max="10008" width="4.42578125" style="19" customWidth="1"/>
    <col min="10009" max="10009" width="23" style="19" customWidth="1"/>
    <col min="10010" max="10010" width="11.7109375" style="19" customWidth="1"/>
    <col min="10011" max="10011" width="15.7109375" style="19" customWidth="1"/>
    <col min="10012" max="10012" width="15.28515625" style="19" customWidth="1"/>
    <col min="10013" max="10013" width="15.42578125" style="19" customWidth="1"/>
    <col min="10014" max="10014" width="12.42578125" style="19" customWidth="1"/>
    <col min="10015" max="10015" width="19.140625" style="19" customWidth="1"/>
    <col min="10016" max="10017" width="24.5703125" style="19" customWidth="1"/>
    <col min="10018" max="10031" width="30.140625" style="19" bestFit="1" customWidth="1"/>
    <col min="10032" max="10033" width="24.5703125" style="19" bestFit="1" customWidth="1"/>
    <col min="10034" max="10242" width="9.140625" style="19"/>
    <col min="10243" max="10243" width="3.140625" style="19" customWidth="1"/>
    <col min="10244" max="10244" width="11.7109375" style="19" customWidth="1"/>
    <col min="10245" max="10245" width="40.5703125" style="19" customWidth="1"/>
    <col min="10246" max="10246" width="13.42578125" style="19" customWidth="1"/>
    <col min="10247" max="10247" width="5.28515625" style="19" customWidth="1"/>
    <col min="10248" max="10248" width="13.140625" style="19" customWidth="1"/>
    <col min="10249" max="10249" width="12" style="19" customWidth="1"/>
    <col min="10250" max="10250" width="17" style="19" bestFit="1" customWidth="1"/>
    <col min="10251" max="10251" width="9.7109375" style="19" customWidth="1"/>
    <col min="10252" max="10252" width="5.7109375" style="19" customWidth="1"/>
    <col min="10253" max="10253" width="11" style="19" customWidth="1"/>
    <col min="10254" max="10254" width="13.28515625" style="19" customWidth="1"/>
    <col min="10255" max="10255" width="13.5703125" style="19" customWidth="1"/>
    <col min="10256" max="10256" width="14.5703125" style="19" customWidth="1"/>
    <col min="10257" max="10257" width="10.85546875" style="19" customWidth="1"/>
    <col min="10258" max="10258" width="14.5703125" style="19" customWidth="1"/>
    <col min="10259" max="10259" width="13" style="19" customWidth="1"/>
    <col min="10260" max="10260" width="13.42578125" style="19" customWidth="1"/>
    <col min="10261" max="10261" width="11.7109375" style="19" customWidth="1"/>
    <col min="10262" max="10262" width="49.5703125" style="19" bestFit="1" customWidth="1"/>
    <col min="10263" max="10263" width="5" style="19" customWidth="1"/>
    <col min="10264" max="10264" width="4.42578125" style="19" customWidth="1"/>
    <col min="10265" max="10265" width="23" style="19" customWidth="1"/>
    <col min="10266" max="10266" width="11.7109375" style="19" customWidth="1"/>
    <col min="10267" max="10267" width="15.7109375" style="19" customWidth="1"/>
    <col min="10268" max="10268" width="15.28515625" style="19" customWidth="1"/>
    <col min="10269" max="10269" width="15.42578125" style="19" customWidth="1"/>
    <col min="10270" max="10270" width="12.42578125" style="19" customWidth="1"/>
    <col min="10271" max="10271" width="19.140625" style="19" customWidth="1"/>
    <col min="10272" max="10273" width="24.5703125" style="19" customWidth="1"/>
    <col min="10274" max="10287" width="30.140625" style="19" bestFit="1" customWidth="1"/>
    <col min="10288" max="10289" width="24.5703125" style="19" bestFit="1" customWidth="1"/>
    <col min="10290" max="10498" width="9.140625" style="19"/>
    <col min="10499" max="10499" width="3.140625" style="19" customWidth="1"/>
    <col min="10500" max="10500" width="11.7109375" style="19" customWidth="1"/>
    <col min="10501" max="10501" width="40.5703125" style="19" customWidth="1"/>
    <col min="10502" max="10502" width="13.42578125" style="19" customWidth="1"/>
    <col min="10503" max="10503" width="5.28515625" style="19" customWidth="1"/>
    <col min="10504" max="10504" width="13.140625" style="19" customWidth="1"/>
    <col min="10505" max="10505" width="12" style="19" customWidth="1"/>
    <col min="10506" max="10506" width="17" style="19" bestFit="1" customWidth="1"/>
    <col min="10507" max="10507" width="9.7109375" style="19" customWidth="1"/>
    <col min="10508" max="10508" width="5.7109375" style="19" customWidth="1"/>
    <col min="10509" max="10509" width="11" style="19" customWidth="1"/>
    <col min="10510" max="10510" width="13.28515625" style="19" customWidth="1"/>
    <col min="10511" max="10511" width="13.5703125" style="19" customWidth="1"/>
    <col min="10512" max="10512" width="14.5703125" style="19" customWidth="1"/>
    <col min="10513" max="10513" width="10.85546875" style="19" customWidth="1"/>
    <col min="10514" max="10514" width="14.5703125" style="19" customWidth="1"/>
    <col min="10515" max="10515" width="13" style="19" customWidth="1"/>
    <col min="10516" max="10516" width="13.42578125" style="19" customWidth="1"/>
    <col min="10517" max="10517" width="11.7109375" style="19" customWidth="1"/>
    <col min="10518" max="10518" width="49.5703125" style="19" bestFit="1" customWidth="1"/>
    <col min="10519" max="10519" width="5" style="19" customWidth="1"/>
    <col min="10520" max="10520" width="4.42578125" style="19" customWidth="1"/>
    <col min="10521" max="10521" width="23" style="19" customWidth="1"/>
    <col min="10522" max="10522" width="11.7109375" style="19" customWidth="1"/>
    <col min="10523" max="10523" width="15.7109375" style="19" customWidth="1"/>
    <col min="10524" max="10524" width="15.28515625" style="19" customWidth="1"/>
    <col min="10525" max="10525" width="15.42578125" style="19" customWidth="1"/>
    <col min="10526" max="10526" width="12.42578125" style="19" customWidth="1"/>
    <col min="10527" max="10527" width="19.140625" style="19" customWidth="1"/>
    <col min="10528" max="10529" width="24.5703125" style="19" customWidth="1"/>
    <col min="10530" max="10543" width="30.140625" style="19" bestFit="1" customWidth="1"/>
    <col min="10544" max="10545" width="24.5703125" style="19" bestFit="1" customWidth="1"/>
    <col min="10546" max="10754" width="9.140625" style="19"/>
    <col min="10755" max="10755" width="3.140625" style="19" customWidth="1"/>
    <col min="10756" max="10756" width="11.7109375" style="19" customWidth="1"/>
    <col min="10757" max="10757" width="40.5703125" style="19" customWidth="1"/>
    <col min="10758" max="10758" width="13.42578125" style="19" customWidth="1"/>
    <col min="10759" max="10759" width="5.28515625" style="19" customWidth="1"/>
    <col min="10760" max="10760" width="13.140625" style="19" customWidth="1"/>
    <col min="10761" max="10761" width="12" style="19" customWidth="1"/>
    <col min="10762" max="10762" width="17" style="19" bestFit="1" customWidth="1"/>
    <col min="10763" max="10763" width="9.7109375" style="19" customWidth="1"/>
    <col min="10764" max="10764" width="5.7109375" style="19" customWidth="1"/>
    <col min="10765" max="10765" width="11" style="19" customWidth="1"/>
    <col min="10766" max="10766" width="13.28515625" style="19" customWidth="1"/>
    <col min="10767" max="10767" width="13.5703125" style="19" customWidth="1"/>
    <col min="10768" max="10768" width="14.5703125" style="19" customWidth="1"/>
    <col min="10769" max="10769" width="10.85546875" style="19" customWidth="1"/>
    <col min="10770" max="10770" width="14.5703125" style="19" customWidth="1"/>
    <col min="10771" max="10771" width="13" style="19" customWidth="1"/>
    <col min="10772" max="10772" width="13.42578125" style="19" customWidth="1"/>
    <col min="10773" max="10773" width="11.7109375" style="19" customWidth="1"/>
    <col min="10774" max="10774" width="49.5703125" style="19" bestFit="1" customWidth="1"/>
    <col min="10775" max="10775" width="5" style="19" customWidth="1"/>
    <col min="10776" max="10776" width="4.42578125" style="19" customWidth="1"/>
    <col min="10777" max="10777" width="23" style="19" customWidth="1"/>
    <col min="10778" max="10778" width="11.7109375" style="19" customWidth="1"/>
    <col min="10779" max="10779" width="15.7109375" style="19" customWidth="1"/>
    <col min="10780" max="10780" width="15.28515625" style="19" customWidth="1"/>
    <col min="10781" max="10781" width="15.42578125" style="19" customWidth="1"/>
    <col min="10782" max="10782" width="12.42578125" style="19" customWidth="1"/>
    <col min="10783" max="10783" width="19.140625" style="19" customWidth="1"/>
    <col min="10784" max="10785" width="24.5703125" style="19" customWidth="1"/>
    <col min="10786" max="10799" width="30.140625" style="19" bestFit="1" customWidth="1"/>
    <col min="10800" max="10801" width="24.5703125" style="19" bestFit="1" customWidth="1"/>
    <col min="10802" max="11010" width="9.140625" style="19"/>
    <col min="11011" max="11011" width="3.140625" style="19" customWidth="1"/>
    <col min="11012" max="11012" width="11.7109375" style="19" customWidth="1"/>
    <col min="11013" max="11013" width="40.5703125" style="19" customWidth="1"/>
    <col min="11014" max="11014" width="13.42578125" style="19" customWidth="1"/>
    <col min="11015" max="11015" width="5.28515625" style="19" customWidth="1"/>
    <col min="11016" max="11016" width="13.140625" style="19" customWidth="1"/>
    <col min="11017" max="11017" width="12" style="19" customWidth="1"/>
    <col min="11018" max="11018" width="17" style="19" bestFit="1" customWidth="1"/>
    <col min="11019" max="11019" width="9.7109375" style="19" customWidth="1"/>
    <col min="11020" max="11020" width="5.7109375" style="19" customWidth="1"/>
    <col min="11021" max="11021" width="11" style="19" customWidth="1"/>
    <col min="11022" max="11022" width="13.28515625" style="19" customWidth="1"/>
    <col min="11023" max="11023" width="13.5703125" style="19" customWidth="1"/>
    <col min="11024" max="11024" width="14.5703125" style="19" customWidth="1"/>
    <col min="11025" max="11025" width="10.85546875" style="19" customWidth="1"/>
    <col min="11026" max="11026" width="14.5703125" style="19" customWidth="1"/>
    <col min="11027" max="11027" width="13" style="19" customWidth="1"/>
    <col min="11028" max="11028" width="13.42578125" style="19" customWidth="1"/>
    <col min="11029" max="11029" width="11.7109375" style="19" customWidth="1"/>
    <col min="11030" max="11030" width="49.5703125" style="19" bestFit="1" customWidth="1"/>
    <col min="11031" max="11031" width="5" style="19" customWidth="1"/>
    <col min="11032" max="11032" width="4.42578125" style="19" customWidth="1"/>
    <col min="11033" max="11033" width="23" style="19" customWidth="1"/>
    <col min="11034" max="11034" width="11.7109375" style="19" customWidth="1"/>
    <col min="11035" max="11035" width="15.7109375" style="19" customWidth="1"/>
    <col min="11036" max="11036" width="15.28515625" style="19" customWidth="1"/>
    <col min="11037" max="11037" width="15.42578125" style="19" customWidth="1"/>
    <col min="11038" max="11038" width="12.42578125" style="19" customWidth="1"/>
    <col min="11039" max="11039" width="19.140625" style="19" customWidth="1"/>
    <col min="11040" max="11041" width="24.5703125" style="19" customWidth="1"/>
    <col min="11042" max="11055" width="30.140625" style="19" bestFit="1" customWidth="1"/>
    <col min="11056" max="11057" width="24.5703125" style="19" bestFit="1" customWidth="1"/>
    <col min="11058" max="11266" width="9.140625" style="19"/>
    <col min="11267" max="11267" width="3.140625" style="19" customWidth="1"/>
    <col min="11268" max="11268" width="11.7109375" style="19" customWidth="1"/>
    <col min="11269" max="11269" width="40.5703125" style="19" customWidth="1"/>
    <col min="11270" max="11270" width="13.42578125" style="19" customWidth="1"/>
    <col min="11271" max="11271" width="5.28515625" style="19" customWidth="1"/>
    <col min="11272" max="11272" width="13.140625" style="19" customWidth="1"/>
    <col min="11273" max="11273" width="12" style="19" customWidth="1"/>
    <col min="11274" max="11274" width="17" style="19" bestFit="1" customWidth="1"/>
    <col min="11275" max="11275" width="9.7109375" style="19" customWidth="1"/>
    <col min="11276" max="11276" width="5.7109375" style="19" customWidth="1"/>
    <col min="11277" max="11277" width="11" style="19" customWidth="1"/>
    <col min="11278" max="11278" width="13.28515625" style="19" customWidth="1"/>
    <col min="11279" max="11279" width="13.5703125" style="19" customWidth="1"/>
    <col min="11280" max="11280" width="14.5703125" style="19" customWidth="1"/>
    <col min="11281" max="11281" width="10.85546875" style="19" customWidth="1"/>
    <col min="11282" max="11282" width="14.5703125" style="19" customWidth="1"/>
    <col min="11283" max="11283" width="13" style="19" customWidth="1"/>
    <col min="11284" max="11284" width="13.42578125" style="19" customWidth="1"/>
    <col min="11285" max="11285" width="11.7109375" style="19" customWidth="1"/>
    <col min="11286" max="11286" width="49.5703125" style="19" bestFit="1" customWidth="1"/>
    <col min="11287" max="11287" width="5" style="19" customWidth="1"/>
    <col min="11288" max="11288" width="4.42578125" style="19" customWidth="1"/>
    <col min="11289" max="11289" width="23" style="19" customWidth="1"/>
    <col min="11290" max="11290" width="11.7109375" style="19" customWidth="1"/>
    <col min="11291" max="11291" width="15.7109375" style="19" customWidth="1"/>
    <col min="11292" max="11292" width="15.28515625" style="19" customWidth="1"/>
    <col min="11293" max="11293" width="15.42578125" style="19" customWidth="1"/>
    <col min="11294" max="11294" width="12.42578125" style="19" customWidth="1"/>
    <col min="11295" max="11295" width="19.140625" style="19" customWidth="1"/>
    <col min="11296" max="11297" width="24.5703125" style="19" customWidth="1"/>
    <col min="11298" max="11311" width="30.140625" style="19" bestFit="1" customWidth="1"/>
    <col min="11312" max="11313" width="24.5703125" style="19" bestFit="1" customWidth="1"/>
    <col min="11314" max="11522" width="9.140625" style="19"/>
    <col min="11523" max="11523" width="3.140625" style="19" customWidth="1"/>
    <col min="11524" max="11524" width="11.7109375" style="19" customWidth="1"/>
    <col min="11525" max="11525" width="40.5703125" style="19" customWidth="1"/>
    <col min="11526" max="11526" width="13.42578125" style="19" customWidth="1"/>
    <col min="11527" max="11527" width="5.28515625" style="19" customWidth="1"/>
    <col min="11528" max="11528" width="13.140625" style="19" customWidth="1"/>
    <col min="11529" max="11529" width="12" style="19" customWidth="1"/>
    <col min="11530" max="11530" width="17" style="19" bestFit="1" customWidth="1"/>
    <col min="11531" max="11531" width="9.7109375" style="19" customWidth="1"/>
    <col min="11532" max="11532" width="5.7109375" style="19" customWidth="1"/>
    <col min="11533" max="11533" width="11" style="19" customWidth="1"/>
    <col min="11534" max="11534" width="13.28515625" style="19" customWidth="1"/>
    <col min="11535" max="11535" width="13.5703125" style="19" customWidth="1"/>
    <col min="11536" max="11536" width="14.5703125" style="19" customWidth="1"/>
    <col min="11537" max="11537" width="10.85546875" style="19" customWidth="1"/>
    <col min="11538" max="11538" width="14.5703125" style="19" customWidth="1"/>
    <col min="11539" max="11539" width="13" style="19" customWidth="1"/>
    <col min="11540" max="11540" width="13.42578125" style="19" customWidth="1"/>
    <col min="11541" max="11541" width="11.7109375" style="19" customWidth="1"/>
    <col min="11542" max="11542" width="49.5703125" style="19" bestFit="1" customWidth="1"/>
    <col min="11543" max="11543" width="5" style="19" customWidth="1"/>
    <col min="11544" max="11544" width="4.42578125" style="19" customWidth="1"/>
    <col min="11545" max="11545" width="23" style="19" customWidth="1"/>
    <col min="11546" max="11546" width="11.7109375" style="19" customWidth="1"/>
    <col min="11547" max="11547" width="15.7109375" style="19" customWidth="1"/>
    <col min="11548" max="11548" width="15.28515625" style="19" customWidth="1"/>
    <col min="11549" max="11549" width="15.42578125" style="19" customWidth="1"/>
    <col min="11550" max="11550" width="12.42578125" style="19" customWidth="1"/>
    <col min="11551" max="11551" width="19.140625" style="19" customWidth="1"/>
    <col min="11552" max="11553" width="24.5703125" style="19" customWidth="1"/>
    <col min="11554" max="11567" width="30.140625" style="19" bestFit="1" customWidth="1"/>
    <col min="11568" max="11569" width="24.5703125" style="19" bestFit="1" customWidth="1"/>
    <col min="11570" max="11778" width="9.140625" style="19"/>
    <col min="11779" max="11779" width="3.140625" style="19" customWidth="1"/>
    <col min="11780" max="11780" width="11.7109375" style="19" customWidth="1"/>
    <col min="11781" max="11781" width="40.5703125" style="19" customWidth="1"/>
    <col min="11782" max="11782" width="13.42578125" style="19" customWidth="1"/>
    <col min="11783" max="11783" width="5.28515625" style="19" customWidth="1"/>
    <col min="11784" max="11784" width="13.140625" style="19" customWidth="1"/>
    <col min="11785" max="11785" width="12" style="19" customWidth="1"/>
    <col min="11786" max="11786" width="17" style="19" bestFit="1" customWidth="1"/>
    <col min="11787" max="11787" width="9.7109375" style="19" customWidth="1"/>
    <col min="11788" max="11788" width="5.7109375" style="19" customWidth="1"/>
    <col min="11789" max="11789" width="11" style="19" customWidth="1"/>
    <col min="11790" max="11790" width="13.28515625" style="19" customWidth="1"/>
    <col min="11791" max="11791" width="13.5703125" style="19" customWidth="1"/>
    <col min="11792" max="11792" width="14.5703125" style="19" customWidth="1"/>
    <col min="11793" max="11793" width="10.85546875" style="19" customWidth="1"/>
    <col min="11794" max="11794" width="14.5703125" style="19" customWidth="1"/>
    <col min="11795" max="11795" width="13" style="19" customWidth="1"/>
    <col min="11796" max="11796" width="13.42578125" style="19" customWidth="1"/>
    <col min="11797" max="11797" width="11.7109375" style="19" customWidth="1"/>
    <col min="11798" max="11798" width="49.5703125" style="19" bestFit="1" customWidth="1"/>
    <col min="11799" max="11799" width="5" style="19" customWidth="1"/>
    <col min="11800" max="11800" width="4.42578125" style="19" customWidth="1"/>
    <col min="11801" max="11801" width="23" style="19" customWidth="1"/>
    <col min="11802" max="11802" width="11.7109375" style="19" customWidth="1"/>
    <col min="11803" max="11803" width="15.7109375" style="19" customWidth="1"/>
    <col min="11804" max="11804" width="15.28515625" style="19" customWidth="1"/>
    <col min="11805" max="11805" width="15.42578125" style="19" customWidth="1"/>
    <col min="11806" max="11806" width="12.42578125" style="19" customWidth="1"/>
    <col min="11807" max="11807" width="19.140625" style="19" customWidth="1"/>
    <col min="11808" max="11809" width="24.5703125" style="19" customWidth="1"/>
    <col min="11810" max="11823" width="30.140625" style="19" bestFit="1" customWidth="1"/>
    <col min="11824" max="11825" width="24.5703125" style="19" bestFit="1" customWidth="1"/>
    <col min="11826" max="12034" width="9.140625" style="19"/>
    <col min="12035" max="12035" width="3.140625" style="19" customWidth="1"/>
    <col min="12036" max="12036" width="11.7109375" style="19" customWidth="1"/>
    <col min="12037" max="12037" width="40.5703125" style="19" customWidth="1"/>
    <col min="12038" max="12038" width="13.42578125" style="19" customWidth="1"/>
    <col min="12039" max="12039" width="5.28515625" style="19" customWidth="1"/>
    <col min="12040" max="12040" width="13.140625" style="19" customWidth="1"/>
    <col min="12041" max="12041" width="12" style="19" customWidth="1"/>
    <col min="12042" max="12042" width="17" style="19" bestFit="1" customWidth="1"/>
    <col min="12043" max="12043" width="9.7109375" style="19" customWidth="1"/>
    <col min="12044" max="12044" width="5.7109375" style="19" customWidth="1"/>
    <col min="12045" max="12045" width="11" style="19" customWidth="1"/>
    <col min="12046" max="12046" width="13.28515625" style="19" customWidth="1"/>
    <col min="12047" max="12047" width="13.5703125" style="19" customWidth="1"/>
    <col min="12048" max="12048" width="14.5703125" style="19" customWidth="1"/>
    <col min="12049" max="12049" width="10.85546875" style="19" customWidth="1"/>
    <col min="12050" max="12050" width="14.5703125" style="19" customWidth="1"/>
    <col min="12051" max="12051" width="13" style="19" customWidth="1"/>
    <col min="12052" max="12052" width="13.42578125" style="19" customWidth="1"/>
    <col min="12053" max="12053" width="11.7109375" style="19" customWidth="1"/>
    <col min="12054" max="12054" width="49.5703125" style="19" bestFit="1" customWidth="1"/>
    <col min="12055" max="12055" width="5" style="19" customWidth="1"/>
    <col min="12056" max="12056" width="4.42578125" style="19" customWidth="1"/>
    <col min="12057" max="12057" width="23" style="19" customWidth="1"/>
    <col min="12058" max="12058" width="11.7109375" style="19" customWidth="1"/>
    <col min="12059" max="12059" width="15.7109375" style="19" customWidth="1"/>
    <col min="12060" max="12060" width="15.28515625" style="19" customWidth="1"/>
    <col min="12061" max="12061" width="15.42578125" style="19" customWidth="1"/>
    <col min="12062" max="12062" width="12.42578125" style="19" customWidth="1"/>
    <col min="12063" max="12063" width="19.140625" style="19" customWidth="1"/>
    <col min="12064" max="12065" width="24.5703125" style="19" customWidth="1"/>
    <col min="12066" max="12079" width="30.140625" style="19" bestFit="1" customWidth="1"/>
    <col min="12080" max="12081" width="24.5703125" style="19" bestFit="1" customWidth="1"/>
    <col min="12082" max="12290" width="9.140625" style="19"/>
    <col min="12291" max="12291" width="3.140625" style="19" customWidth="1"/>
    <col min="12292" max="12292" width="11.7109375" style="19" customWidth="1"/>
    <col min="12293" max="12293" width="40.5703125" style="19" customWidth="1"/>
    <col min="12294" max="12294" width="13.42578125" style="19" customWidth="1"/>
    <col min="12295" max="12295" width="5.28515625" style="19" customWidth="1"/>
    <col min="12296" max="12296" width="13.140625" style="19" customWidth="1"/>
    <col min="12297" max="12297" width="12" style="19" customWidth="1"/>
    <col min="12298" max="12298" width="17" style="19" bestFit="1" customWidth="1"/>
    <col min="12299" max="12299" width="9.7109375" style="19" customWidth="1"/>
    <col min="12300" max="12300" width="5.7109375" style="19" customWidth="1"/>
    <col min="12301" max="12301" width="11" style="19" customWidth="1"/>
    <col min="12302" max="12302" width="13.28515625" style="19" customWidth="1"/>
    <col min="12303" max="12303" width="13.5703125" style="19" customWidth="1"/>
    <col min="12304" max="12304" width="14.5703125" style="19" customWidth="1"/>
    <col min="12305" max="12305" width="10.85546875" style="19" customWidth="1"/>
    <col min="12306" max="12306" width="14.5703125" style="19" customWidth="1"/>
    <col min="12307" max="12307" width="13" style="19" customWidth="1"/>
    <col min="12308" max="12308" width="13.42578125" style="19" customWidth="1"/>
    <col min="12309" max="12309" width="11.7109375" style="19" customWidth="1"/>
    <col min="12310" max="12310" width="49.5703125" style="19" bestFit="1" customWidth="1"/>
    <col min="12311" max="12311" width="5" style="19" customWidth="1"/>
    <col min="12312" max="12312" width="4.42578125" style="19" customWidth="1"/>
    <col min="12313" max="12313" width="23" style="19" customWidth="1"/>
    <col min="12314" max="12314" width="11.7109375" style="19" customWidth="1"/>
    <col min="12315" max="12315" width="15.7109375" style="19" customWidth="1"/>
    <col min="12316" max="12316" width="15.28515625" style="19" customWidth="1"/>
    <col min="12317" max="12317" width="15.42578125" style="19" customWidth="1"/>
    <col min="12318" max="12318" width="12.42578125" style="19" customWidth="1"/>
    <col min="12319" max="12319" width="19.140625" style="19" customWidth="1"/>
    <col min="12320" max="12321" width="24.5703125" style="19" customWidth="1"/>
    <col min="12322" max="12335" width="30.140625" style="19" bestFit="1" customWidth="1"/>
    <col min="12336" max="12337" width="24.5703125" style="19" bestFit="1" customWidth="1"/>
    <col min="12338" max="12546" width="9.140625" style="19"/>
    <col min="12547" max="12547" width="3.140625" style="19" customWidth="1"/>
    <col min="12548" max="12548" width="11.7109375" style="19" customWidth="1"/>
    <col min="12549" max="12549" width="40.5703125" style="19" customWidth="1"/>
    <col min="12550" max="12550" width="13.42578125" style="19" customWidth="1"/>
    <col min="12551" max="12551" width="5.28515625" style="19" customWidth="1"/>
    <col min="12552" max="12552" width="13.140625" style="19" customWidth="1"/>
    <col min="12553" max="12553" width="12" style="19" customWidth="1"/>
    <col min="12554" max="12554" width="17" style="19" bestFit="1" customWidth="1"/>
    <col min="12555" max="12555" width="9.7109375" style="19" customWidth="1"/>
    <col min="12556" max="12556" width="5.7109375" style="19" customWidth="1"/>
    <col min="12557" max="12557" width="11" style="19" customWidth="1"/>
    <col min="12558" max="12558" width="13.28515625" style="19" customWidth="1"/>
    <col min="12559" max="12559" width="13.5703125" style="19" customWidth="1"/>
    <col min="12560" max="12560" width="14.5703125" style="19" customWidth="1"/>
    <col min="12561" max="12561" width="10.85546875" style="19" customWidth="1"/>
    <col min="12562" max="12562" width="14.5703125" style="19" customWidth="1"/>
    <col min="12563" max="12563" width="13" style="19" customWidth="1"/>
    <col min="12564" max="12564" width="13.42578125" style="19" customWidth="1"/>
    <col min="12565" max="12565" width="11.7109375" style="19" customWidth="1"/>
    <col min="12566" max="12566" width="49.5703125" style="19" bestFit="1" customWidth="1"/>
    <col min="12567" max="12567" width="5" style="19" customWidth="1"/>
    <col min="12568" max="12568" width="4.42578125" style="19" customWidth="1"/>
    <col min="12569" max="12569" width="23" style="19" customWidth="1"/>
    <col min="12570" max="12570" width="11.7109375" style="19" customWidth="1"/>
    <col min="12571" max="12571" width="15.7109375" style="19" customWidth="1"/>
    <col min="12572" max="12572" width="15.28515625" style="19" customWidth="1"/>
    <col min="12573" max="12573" width="15.42578125" style="19" customWidth="1"/>
    <col min="12574" max="12574" width="12.42578125" style="19" customWidth="1"/>
    <col min="12575" max="12575" width="19.140625" style="19" customWidth="1"/>
    <col min="12576" max="12577" width="24.5703125" style="19" customWidth="1"/>
    <col min="12578" max="12591" width="30.140625" style="19" bestFit="1" customWidth="1"/>
    <col min="12592" max="12593" width="24.5703125" style="19" bestFit="1" customWidth="1"/>
    <col min="12594" max="12802" width="9.140625" style="19"/>
    <col min="12803" max="12803" width="3.140625" style="19" customWidth="1"/>
    <col min="12804" max="12804" width="11.7109375" style="19" customWidth="1"/>
    <col min="12805" max="12805" width="40.5703125" style="19" customWidth="1"/>
    <col min="12806" max="12806" width="13.42578125" style="19" customWidth="1"/>
    <col min="12807" max="12807" width="5.28515625" style="19" customWidth="1"/>
    <col min="12808" max="12808" width="13.140625" style="19" customWidth="1"/>
    <col min="12809" max="12809" width="12" style="19" customWidth="1"/>
    <col min="12810" max="12810" width="17" style="19" bestFit="1" customWidth="1"/>
    <col min="12811" max="12811" width="9.7109375" style="19" customWidth="1"/>
    <col min="12812" max="12812" width="5.7109375" style="19" customWidth="1"/>
    <col min="12813" max="12813" width="11" style="19" customWidth="1"/>
    <col min="12814" max="12814" width="13.28515625" style="19" customWidth="1"/>
    <col min="12815" max="12815" width="13.5703125" style="19" customWidth="1"/>
    <col min="12816" max="12816" width="14.5703125" style="19" customWidth="1"/>
    <col min="12817" max="12817" width="10.85546875" style="19" customWidth="1"/>
    <col min="12818" max="12818" width="14.5703125" style="19" customWidth="1"/>
    <col min="12819" max="12819" width="13" style="19" customWidth="1"/>
    <col min="12820" max="12820" width="13.42578125" style="19" customWidth="1"/>
    <col min="12821" max="12821" width="11.7109375" style="19" customWidth="1"/>
    <col min="12822" max="12822" width="49.5703125" style="19" bestFit="1" customWidth="1"/>
    <col min="12823" max="12823" width="5" style="19" customWidth="1"/>
    <col min="12824" max="12824" width="4.42578125" style="19" customWidth="1"/>
    <col min="12825" max="12825" width="23" style="19" customWidth="1"/>
    <col min="12826" max="12826" width="11.7109375" style="19" customWidth="1"/>
    <col min="12827" max="12827" width="15.7109375" style="19" customWidth="1"/>
    <col min="12828" max="12828" width="15.28515625" style="19" customWidth="1"/>
    <col min="12829" max="12829" width="15.42578125" style="19" customWidth="1"/>
    <col min="12830" max="12830" width="12.42578125" style="19" customWidth="1"/>
    <col min="12831" max="12831" width="19.140625" style="19" customWidth="1"/>
    <col min="12832" max="12833" width="24.5703125" style="19" customWidth="1"/>
    <col min="12834" max="12847" width="30.140625" style="19" bestFit="1" customWidth="1"/>
    <col min="12848" max="12849" width="24.5703125" style="19" bestFit="1" customWidth="1"/>
    <col min="12850" max="13058" width="9.140625" style="19"/>
    <col min="13059" max="13059" width="3.140625" style="19" customWidth="1"/>
    <col min="13060" max="13060" width="11.7109375" style="19" customWidth="1"/>
    <col min="13061" max="13061" width="40.5703125" style="19" customWidth="1"/>
    <col min="13062" max="13062" width="13.42578125" style="19" customWidth="1"/>
    <col min="13063" max="13063" width="5.28515625" style="19" customWidth="1"/>
    <col min="13064" max="13064" width="13.140625" style="19" customWidth="1"/>
    <col min="13065" max="13065" width="12" style="19" customWidth="1"/>
    <col min="13066" max="13066" width="17" style="19" bestFit="1" customWidth="1"/>
    <col min="13067" max="13067" width="9.7109375" style="19" customWidth="1"/>
    <col min="13068" max="13068" width="5.7109375" style="19" customWidth="1"/>
    <col min="13069" max="13069" width="11" style="19" customWidth="1"/>
    <col min="13070" max="13070" width="13.28515625" style="19" customWidth="1"/>
    <col min="13071" max="13071" width="13.5703125" style="19" customWidth="1"/>
    <col min="13072" max="13072" width="14.5703125" style="19" customWidth="1"/>
    <col min="13073" max="13073" width="10.85546875" style="19" customWidth="1"/>
    <col min="13074" max="13074" width="14.5703125" style="19" customWidth="1"/>
    <col min="13075" max="13075" width="13" style="19" customWidth="1"/>
    <col min="13076" max="13076" width="13.42578125" style="19" customWidth="1"/>
    <col min="13077" max="13077" width="11.7109375" style="19" customWidth="1"/>
    <col min="13078" max="13078" width="49.5703125" style="19" bestFit="1" customWidth="1"/>
    <col min="13079" max="13079" width="5" style="19" customWidth="1"/>
    <col min="13080" max="13080" width="4.42578125" style="19" customWidth="1"/>
    <col min="13081" max="13081" width="23" style="19" customWidth="1"/>
    <col min="13082" max="13082" width="11.7109375" style="19" customWidth="1"/>
    <col min="13083" max="13083" width="15.7109375" style="19" customWidth="1"/>
    <col min="13084" max="13084" width="15.28515625" style="19" customWidth="1"/>
    <col min="13085" max="13085" width="15.42578125" style="19" customWidth="1"/>
    <col min="13086" max="13086" width="12.42578125" style="19" customWidth="1"/>
    <col min="13087" max="13087" width="19.140625" style="19" customWidth="1"/>
    <col min="13088" max="13089" width="24.5703125" style="19" customWidth="1"/>
    <col min="13090" max="13103" width="30.140625" style="19" bestFit="1" customWidth="1"/>
    <col min="13104" max="13105" width="24.5703125" style="19" bestFit="1" customWidth="1"/>
    <col min="13106" max="13314" width="9.140625" style="19"/>
    <col min="13315" max="13315" width="3.140625" style="19" customWidth="1"/>
    <col min="13316" max="13316" width="11.7109375" style="19" customWidth="1"/>
    <col min="13317" max="13317" width="40.5703125" style="19" customWidth="1"/>
    <col min="13318" max="13318" width="13.42578125" style="19" customWidth="1"/>
    <col min="13319" max="13319" width="5.28515625" style="19" customWidth="1"/>
    <col min="13320" max="13320" width="13.140625" style="19" customWidth="1"/>
    <col min="13321" max="13321" width="12" style="19" customWidth="1"/>
    <col min="13322" max="13322" width="17" style="19" bestFit="1" customWidth="1"/>
    <col min="13323" max="13323" width="9.7109375" style="19" customWidth="1"/>
    <col min="13324" max="13324" width="5.7109375" style="19" customWidth="1"/>
    <col min="13325" max="13325" width="11" style="19" customWidth="1"/>
    <col min="13326" max="13326" width="13.28515625" style="19" customWidth="1"/>
    <col min="13327" max="13327" width="13.5703125" style="19" customWidth="1"/>
    <col min="13328" max="13328" width="14.5703125" style="19" customWidth="1"/>
    <col min="13329" max="13329" width="10.85546875" style="19" customWidth="1"/>
    <col min="13330" max="13330" width="14.5703125" style="19" customWidth="1"/>
    <col min="13331" max="13331" width="13" style="19" customWidth="1"/>
    <col min="13332" max="13332" width="13.42578125" style="19" customWidth="1"/>
    <col min="13333" max="13333" width="11.7109375" style="19" customWidth="1"/>
    <col min="13334" max="13334" width="49.5703125" style="19" bestFit="1" customWidth="1"/>
    <col min="13335" max="13335" width="5" style="19" customWidth="1"/>
    <col min="13336" max="13336" width="4.42578125" style="19" customWidth="1"/>
    <col min="13337" max="13337" width="23" style="19" customWidth="1"/>
    <col min="13338" max="13338" width="11.7109375" style="19" customWidth="1"/>
    <col min="13339" max="13339" width="15.7109375" style="19" customWidth="1"/>
    <col min="13340" max="13340" width="15.28515625" style="19" customWidth="1"/>
    <col min="13341" max="13341" width="15.42578125" style="19" customWidth="1"/>
    <col min="13342" max="13342" width="12.42578125" style="19" customWidth="1"/>
    <col min="13343" max="13343" width="19.140625" style="19" customWidth="1"/>
    <col min="13344" max="13345" width="24.5703125" style="19" customWidth="1"/>
    <col min="13346" max="13359" width="30.140625" style="19" bestFit="1" customWidth="1"/>
    <col min="13360" max="13361" width="24.5703125" style="19" bestFit="1" customWidth="1"/>
    <col min="13362" max="13570" width="9.140625" style="19"/>
    <col min="13571" max="13571" width="3.140625" style="19" customWidth="1"/>
    <col min="13572" max="13572" width="11.7109375" style="19" customWidth="1"/>
    <col min="13573" max="13573" width="40.5703125" style="19" customWidth="1"/>
    <col min="13574" max="13574" width="13.42578125" style="19" customWidth="1"/>
    <col min="13575" max="13575" width="5.28515625" style="19" customWidth="1"/>
    <col min="13576" max="13576" width="13.140625" style="19" customWidth="1"/>
    <col min="13577" max="13577" width="12" style="19" customWidth="1"/>
    <col min="13578" max="13578" width="17" style="19" bestFit="1" customWidth="1"/>
    <col min="13579" max="13579" width="9.7109375" style="19" customWidth="1"/>
    <col min="13580" max="13580" width="5.7109375" style="19" customWidth="1"/>
    <col min="13581" max="13581" width="11" style="19" customWidth="1"/>
    <col min="13582" max="13582" width="13.28515625" style="19" customWidth="1"/>
    <col min="13583" max="13583" width="13.5703125" style="19" customWidth="1"/>
    <col min="13584" max="13584" width="14.5703125" style="19" customWidth="1"/>
    <col min="13585" max="13585" width="10.85546875" style="19" customWidth="1"/>
    <col min="13586" max="13586" width="14.5703125" style="19" customWidth="1"/>
    <col min="13587" max="13587" width="13" style="19" customWidth="1"/>
    <col min="13588" max="13588" width="13.42578125" style="19" customWidth="1"/>
    <col min="13589" max="13589" width="11.7109375" style="19" customWidth="1"/>
    <col min="13590" max="13590" width="49.5703125" style="19" bestFit="1" customWidth="1"/>
    <col min="13591" max="13591" width="5" style="19" customWidth="1"/>
    <col min="13592" max="13592" width="4.42578125" style="19" customWidth="1"/>
    <col min="13593" max="13593" width="23" style="19" customWidth="1"/>
    <col min="13594" max="13594" width="11.7109375" style="19" customWidth="1"/>
    <col min="13595" max="13595" width="15.7109375" style="19" customWidth="1"/>
    <col min="13596" max="13596" width="15.28515625" style="19" customWidth="1"/>
    <col min="13597" max="13597" width="15.42578125" style="19" customWidth="1"/>
    <col min="13598" max="13598" width="12.42578125" style="19" customWidth="1"/>
    <col min="13599" max="13599" width="19.140625" style="19" customWidth="1"/>
    <col min="13600" max="13601" width="24.5703125" style="19" customWidth="1"/>
    <col min="13602" max="13615" width="30.140625" style="19" bestFit="1" customWidth="1"/>
    <col min="13616" max="13617" width="24.5703125" style="19" bestFit="1" customWidth="1"/>
    <col min="13618" max="13826" width="9.140625" style="19"/>
    <col min="13827" max="13827" width="3.140625" style="19" customWidth="1"/>
    <col min="13828" max="13828" width="11.7109375" style="19" customWidth="1"/>
    <col min="13829" max="13829" width="40.5703125" style="19" customWidth="1"/>
    <col min="13830" max="13830" width="13.42578125" style="19" customWidth="1"/>
    <col min="13831" max="13831" width="5.28515625" style="19" customWidth="1"/>
    <col min="13832" max="13832" width="13.140625" style="19" customWidth="1"/>
    <col min="13833" max="13833" width="12" style="19" customWidth="1"/>
    <col min="13834" max="13834" width="17" style="19" bestFit="1" customWidth="1"/>
    <col min="13835" max="13835" width="9.7109375" style="19" customWidth="1"/>
    <col min="13836" max="13836" width="5.7109375" style="19" customWidth="1"/>
    <col min="13837" max="13837" width="11" style="19" customWidth="1"/>
    <col min="13838" max="13838" width="13.28515625" style="19" customWidth="1"/>
    <col min="13839" max="13839" width="13.5703125" style="19" customWidth="1"/>
    <col min="13840" max="13840" width="14.5703125" style="19" customWidth="1"/>
    <col min="13841" max="13841" width="10.85546875" style="19" customWidth="1"/>
    <col min="13842" max="13842" width="14.5703125" style="19" customWidth="1"/>
    <col min="13843" max="13843" width="13" style="19" customWidth="1"/>
    <col min="13844" max="13844" width="13.42578125" style="19" customWidth="1"/>
    <col min="13845" max="13845" width="11.7109375" style="19" customWidth="1"/>
    <col min="13846" max="13846" width="49.5703125" style="19" bestFit="1" customWidth="1"/>
    <col min="13847" max="13847" width="5" style="19" customWidth="1"/>
    <col min="13848" max="13848" width="4.42578125" style="19" customWidth="1"/>
    <col min="13849" max="13849" width="23" style="19" customWidth="1"/>
    <col min="13850" max="13850" width="11.7109375" style="19" customWidth="1"/>
    <col min="13851" max="13851" width="15.7109375" style="19" customWidth="1"/>
    <col min="13852" max="13852" width="15.28515625" style="19" customWidth="1"/>
    <col min="13853" max="13853" width="15.42578125" style="19" customWidth="1"/>
    <col min="13854" max="13854" width="12.42578125" style="19" customWidth="1"/>
    <col min="13855" max="13855" width="19.140625" style="19" customWidth="1"/>
    <col min="13856" max="13857" width="24.5703125" style="19" customWidth="1"/>
    <col min="13858" max="13871" width="30.140625" style="19" bestFit="1" customWidth="1"/>
    <col min="13872" max="13873" width="24.5703125" style="19" bestFit="1" customWidth="1"/>
    <col min="13874" max="14082" width="9.140625" style="19"/>
    <col min="14083" max="14083" width="3.140625" style="19" customWidth="1"/>
    <col min="14084" max="14084" width="11.7109375" style="19" customWidth="1"/>
    <col min="14085" max="14085" width="40.5703125" style="19" customWidth="1"/>
    <col min="14086" max="14086" width="13.42578125" style="19" customWidth="1"/>
    <col min="14087" max="14087" width="5.28515625" style="19" customWidth="1"/>
    <col min="14088" max="14088" width="13.140625" style="19" customWidth="1"/>
    <col min="14089" max="14089" width="12" style="19" customWidth="1"/>
    <col min="14090" max="14090" width="17" style="19" bestFit="1" customWidth="1"/>
    <col min="14091" max="14091" width="9.7109375" style="19" customWidth="1"/>
    <col min="14092" max="14092" width="5.7109375" style="19" customWidth="1"/>
    <col min="14093" max="14093" width="11" style="19" customWidth="1"/>
    <col min="14094" max="14094" width="13.28515625" style="19" customWidth="1"/>
    <col min="14095" max="14095" width="13.5703125" style="19" customWidth="1"/>
    <col min="14096" max="14096" width="14.5703125" style="19" customWidth="1"/>
    <col min="14097" max="14097" width="10.85546875" style="19" customWidth="1"/>
    <col min="14098" max="14098" width="14.5703125" style="19" customWidth="1"/>
    <col min="14099" max="14099" width="13" style="19" customWidth="1"/>
    <col min="14100" max="14100" width="13.42578125" style="19" customWidth="1"/>
    <col min="14101" max="14101" width="11.7109375" style="19" customWidth="1"/>
    <col min="14102" max="14102" width="49.5703125" style="19" bestFit="1" customWidth="1"/>
    <col min="14103" max="14103" width="5" style="19" customWidth="1"/>
    <col min="14104" max="14104" width="4.42578125" style="19" customWidth="1"/>
    <col min="14105" max="14105" width="23" style="19" customWidth="1"/>
    <col min="14106" max="14106" width="11.7109375" style="19" customWidth="1"/>
    <col min="14107" max="14107" width="15.7109375" style="19" customWidth="1"/>
    <col min="14108" max="14108" width="15.28515625" style="19" customWidth="1"/>
    <col min="14109" max="14109" width="15.42578125" style="19" customWidth="1"/>
    <col min="14110" max="14110" width="12.42578125" style="19" customWidth="1"/>
    <col min="14111" max="14111" width="19.140625" style="19" customWidth="1"/>
    <col min="14112" max="14113" width="24.5703125" style="19" customWidth="1"/>
    <col min="14114" max="14127" width="30.140625" style="19" bestFit="1" customWidth="1"/>
    <col min="14128" max="14129" width="24.5703125" style="19" bestFit="1" customWidth="1"/>
    <col min="14130" max="14338" width="9.140625" style="19"/>
    <col min="14339" max="14339" width="3.140625" style="19" customWidth="1"/>
    <col min="14340" max="14340" width="11.7109375" style="19" customWidth="1"/>
    <col min="14341" max="14341" width="40.5703125" style="19" customWidth="1"/>
    <col min="14342" max="14342" width="13.42578125" style="19" customWidth="1"/>
    <col min="14343" max="14343" width="5.28515625" style="19" customWidth="1"/>
    <col min="14344" max="14344" width="13.140625" style="19" customWidth="1"/>
    <col min="14345" max="14345" width="12" style="19" customWidth="1"/>
    <col min="14346" max="14346" width="17" style="19" bestFit="1" customWidth="1"/>
    <col min="14347" max="14347" width="9.7109375" style="19" customWidth="1"/>
    <col min="14348" max="14348" width="5.7109375" style="19" customWidth="1"/>
    <col min="14349" max="14349" width="11" style="19" customWidth="1"/>
    <col min="14350" max="14350" width="13.28515625" style="19" customWidth="1"/>
    <col min="14351" max="14351" width="13.5703125" style="19" customWidth="1"/>
    <col min="14352" max="14352" width="14.5703125" style="19" customWidth="1"/>
    <col min="14353" max="14353" width="10.85546875" style="19" customWidth="1"/>
    <col min="14354" max="14354" width="14.5703125" style="19" customWidth="1"/>
    <col min="14355" max="14355" width="13" style="19" customWidth="1"/>
    <col min="14356" max="14356" width="13.42578125" style="19" customWidth="1"/>
    <col min="14357" max="14357" width="11.7109375" style="19" customWidth="1"/>
    <col min="14358" max="14358" width="49.5703125" style="19" bestFit="1" customWidth="1"/>
    <col min="14359" max="14359" width="5" style="19" customWidth="1"/>
    <col min="14360" max="14360" width="4.42578125" style="19" customWidth="1"/>
    <col min="14361" max="14361" width="23" style="19" customWidth="1"/>
    <col min="14362" max="14362" width="11.7109375" style="19" customWidth="1"/>
    <col min="14363" max="14363" width="15.7109375" style="19" customWidth="1"/>
    <col min="14364" max="14364" width="15.28515625" style="19" customWidth="1"/>
    <col min="14365" max="14365" width="15.42578125" style="19" customWidth="1"/>
    <col min="14366" max="14366" width="12.42578125" style="19" customWidth="1"/>
    <col min="14367" max="14367" width="19.140625" style="19" customWidth="1"/>
    <col min="14368" max="14369" width="24.5703125" style="19" customWidth="1"/>
    <col min="14370" max="14383" width="30.140625" style="19" bestFit="1" customWidth="1"/>
    <col min="14384" max="14385" width="24.5703125" style="19" bestFit="1" customWidth="1"/>
    <col min="14386" max="14594" width="9.140625" style="19"/>
    <col min="14595" max="14595" width="3.140625" style="19" customWidth="1"/>
    <col min="14596" max="14596" width="11.7109375" style="19" customWidth="1"/>
    <col min="14597" max="14597" width="40.5703125" style="19" customWidth="1"/>
    <col min="14598" max="14598" width="13.42578125" style="19" customWidth="1"/>
    <col min="14599" max="14599" width="5.28515625" style="19" customWidth="1"/>
    <col min="14600" max="14600" width="13.140625" style="19" customWidth="1"/>
    <col min="14601" max="14601" width="12" style="19" customWidth="1"/>
    <col min="14602" max="14602" width="17" style="19" bestFit="1" customWidth="1"/>
    <col min="14603" max="14603" width="9.7109375" style="19" customWidth="1"/>
    <col min="14604" max="14604" width="5.7109375" style="19" customWidth="1"/>
    <col min="14605" max="14605" width="11" style="19" customWidth="1"/>
    <col min="14606" max="14606" width="13.28515625" style="19" customWidth="1"/>
    <col min="14607" max="14607" width="13.5703125" style="19" customWidth="1"/>
    <col min="14608" max="14608" width="14.5703125" style="19" customWidth="1"/>
    <col min="14609" max="14609" width="10.85546875" style="19" customWidth="1"/>
    <col min="14610" max="14610" width="14.5703125" style="19" customWidth="1"/>
    <col min="14611" max="14611" width="13" style="19" customWidth="1"/>
    <col min="14612" max="14612" width="13.42578125" style="19" customWidth="1"/>
    <col min="14613" max="14613" width="11.7109375" style="19" customWidth="1"/>
    <col min="14614" max="14614" width="49.5703125" style="19" bestFit="1" customWidth="1"/>
    <col min="14615" max="14615" width="5" style="19" customWidth="1"/>
    <col min="14616" max="14616" width="4.42578125" style="19" customWidth="1"/>
    <col min="14617" max="14617" width="23" style="19" customWidth="1"/>
    <col min="14618" max="14618" width="11.7109375" style="19" customWidth="1"/>
    <col min="14619" max="14619" width="15.7109375" style="19" customWidth="1"/>
    <col min="14620" max="14620" width="15.28515625" style="19" customWidth="1"/>
    <col min="14621" max="14621" width="15.42578125" style="19" customWidth="1"/>
    <col min="14622" max="14622" width="12.42578125" style="19" customWidth="1"/>
    <col min="14623" max="14623" width="19.140625" style="19" customWidth="1"/>
    <col min="14624" max="14625" width="24.5703125" style="19" customWidth="1"/>
    <col min="14626" max="14639" width="30.140625" style="19" bestFit="1" customWidth="1"/>
    <col min="14640" max="14641" width="24.5703125" style="19" bestFit="1" customWidth="1"/>
    <col min="14642" max="14850" width="9.140625" style="19"/>
    <col min="14851" max="14851" width="3.140625" style="19" customWidth="1"/>
    <col min="14852" max="14852" width="11.7109375" style="19" customWidth="1"/>
    <col min="14853" max="14853" width="40.5703125" style="19" customWidth="1"/>
    <col min="14854" max="14854" width="13.42578125" style="19" customWidth="1"/>
    <col min="14855" max="14855" width="5.28515625" style="19" customWidth="1"/>
    <col min="14856" max="14856" width="13.140625" style="19" customWidth="1"/>
    <col min="14857" max="14857" width="12" style="19" customWidth="1"/>
    <col min="14858" max="14858" width="17" style="19" bestFit="1" customWidth="1"/>
    <col min="14859" max="14859" width="9.7109375" style="19" customWidth="1"/>
    <col min="14860" max="14860" width="5.7109375" style="19" customWidth="1"/>
    <col min="14861" max="14861" width="11" style="19" customWidth="1"/>
    <col min="14862" max="14862" width="13.28515625" style="19" customWidth="1"/>
    <col min="14863" max="14863" width="13.5703125" style="19" customWidth="1"/>
    <col min="14864" max="14864" width="14.5703125" style="19" customWidth="1"/>
    <col min="14865" max="14865" width="10.85546875" style="19" customWidth="1"/>
    <col min="14866" max="14866" width="14.5703125" style="19" customWidth="1"/>
    <col min="14867" max="14867" width="13" style="19" customWidth="1"/>
    <col min="14868" max="14868" width="13.42578125" style="19" customWidth="1"/>
    <col min="14869" max="14869" width="11.7109375" style="19" customWidth="1"/>
    <col min="14870" max="14870" width="49.5703125" style="19" bestFit="1" customWidth="1"/>
    <col min="14871" max="14871" width="5" style="19" customWidth="1"/>
    <col min="14872" max="14872" width="4.42578125" style="19" customWidth="1"/>
    <col min="14873" max="14873" width="23" style="19" customWidth="1"/>
    <col min="14874" max="14874" width="11.7109375" style="19" customWidth="1"/>
    <col min="14875" max="14875" width="15.7109375" style="19" customWidth="1"/>
    <col min="14876" max="14876" width="15.28515625" style="19" customWidth="1"/>
    <col min="14877" max="14877" width="15.42578125" style="19" customWidth="1"/>
    <col min="14878" max="14878" width="12.42578125" style="19" customWidth="1"/>
    <col min="14879" max="14879" width="19.140625" style="19" customWidth="1"/>
    <col min="14880" max="14881" width="24.5703125" style="19" customWidth="1"/>
    <col min="14882" max="14895" width="30.140625" style="19" bestFit="1" customWidth="1"/>
    <col min="14896" max="14897" width="24.5703125" style="19" bestFit="1" customWidth="1"/>
    <col min="14898" max="15106" width="9.140625" style="19"/>
    <col min="15107" max="15107" width="3.140625" style="19" customWidth="1"/>
    <col min="15108" max="15108" width="11.7109375" style="19" customWidth="1"/>
    <col min="15109" max="15109" width="40.5703125" style="19" customWidth="1"/>
    <col min="15110" max="15110" width="13.42578125" style="19" customWidth="1"/>
    <col min="15111" max="15111" width="5.28515625" style="19" customWidth="1"/>
    <col min="15112" max="15112" width="13.140625" style="19" customWidth="1"/>
    <col min="15113" max="15113" width="12" style="19" customWidth="1"/>
    <col min="15114" max="15114" width="17" style="19" bestFit="1" customWidth="1"/>
    <col min="15115" max="15115" width="9.7109375" style="19" customWidth="1"/>
    <col min="15116" max="15116" width="5.7109375" style="19" customWidth="1"/>
    <col min="15117" max="15117" width="11" style="19" customWidth="1"/>
    <col min="15118" max="15118" width="13.28515625" style="19" customWidth="1"/>
    <col min="15119" max="15119" width="13.5703125" style="19" customWidth="1"/>
    <col min="15120" max="15120" width="14.5703125" style="19" customWidth="1"/>
    <col min="15121" max="15121" width="10.85546875" style="19" customWidth="1"/>
    <col min="15122" max="15122" width="14.5703125" style="19" customWidth="1"/>
    <col min="15123" max="15123" width="13" style="19" customWidth="1"/>
    <col min="15124" max="15124" width="13.42578125" style="19" customWidth="1"/>
    <col min="15125" max="15125" width="11.7109375" style="19" customWidth="1"/>
    <col min="15126" max="15126" width="49.5703125" style="19" bestFit="1" customWidth="1"/>
    <col min="15127" max="15127" width="5" style="19" customWidth="1"/>
    <col min="15128" max="15128" width="4.42578125" style="19" customWidth="1"/>
    <col min="15129" max="15129" width="23" style="19" customWidth="1"/>
    <col min="15130" max="15130" width="11.7109375" style="19" customWidth="1"/>
    <col min="15131" max="15131" width="15.7109375" style="19" customWidth="1"/>
    <col min="15132" max="15132" width="15.28515625" style="19" customWidth="1"/>
    <col min="15133" max="15133" width="15.42578125" style="19" customWidth="1"/>
    <col min="15134" max="15134" width="12.42578125" style="19" customWidth="1"/>
    <col min="15135" max="15135" width="19.140625" style="19" customWidth="1"/>
    <col min="15136" max="15137" width="24.5703125" style="19" customWidth="1"/>
    <col min="15138" max="15151" width="30.140625" style="19" bestFit="1" customWidth="1"/>
    <col min="15152" max="15153" width="24.5703125" style="19" bestFit="1" customWidth="1"/>
    <col min="15154" max="15362" width="9.140625" style="19"/>
    <col min="15363" max="15363" width="3.140625" style="19" customWidth="1"/>
    <col min="15364" max="15364" width="11.7109375" style="19" customWidth="1"/>
    <col min="15365" max="15365" width="40.5703125" style="19" customWidth="1"/>
    <col min="15366" max="15366" width="13.42578125" style="19" customWidth="1"/>
    <col min="15367" max="15367" width="5.28515625" style="19" customWidth="1"/>
    <col min="15368" max="15368" width="13.140625" style="19" customWidth="1"/>
    <col min="15369" max="15369" width="12" style="19" customWidth="1"/>
    <col min="15370" max="15370" width="17" style="19" bestFit="1" customWidth="1"/>
    <col min="15371" max="15371" width="9.7109375" style="19" customWidth="1"/>
    <col min="15372" max="15372" width="5.7109375" style="19" customWidth="1"/>
    <col min="15373" max="15373" width="11" style="19" customWidth="1"/>
    <col min="15374" max="15374" width="13.28515625" style="19" customWidth="1"/>
    <col min="15375" max="15375" width="13.5703125" style="19" customWidth="1"/>
    <col min="15376" max="15376" width="14.5703125" style="19" customWidth="1"/>
    <col min="15377" max="15377" width="10.85546875" style="19" customWidth="1"/>
    <col min="15378" max="15378" width="14.5703125" style="19" customWidth="1"/>
    <col min="15379" max="15379" width="13" style="19" customWidth="1"/>
    <col min="15380" max="15380" width="13.42578125" style="19" customWidth="1"/>
    <col min="15381" max="15381" width="11.7109375" style="19" customWidth="1"/>
    <col min="15382" max="15382" width="49.5703125" style="19" bestFit="1" customWidth="1"/>
    <col min="15383" max="15383" width="5" style="19" customWidth="1"/>
    <col min="15384" max="15384" width="4.42578125" style="19" customWidth="1"/>
    <col min="15385" max="15385" width="23" style="19" customWidth="1"/>
    <col min="15386" max="15386" width="11.7109375" style="19" customWidth="1"/>
    <col min="15387" max="15387" width="15.7109375" style="19" customWidth="1"/>
    <col min="15388" max="15388" width="15.28515625" style="19" customWidth="1"/>
    <col min="15389" max="15389" width="15.42578125" style="19" customWidth="1"/>
    <col min="15390" max="15390" width="12.42578125" style="19" customWidth="1"/>
    <col min="15391" max="15391" width="19.140625" style="19" customWidth="1"/>
    <col min="15392" max="15393" width="24.5703125" style="19" customWidth="1"/>
    <col min="15394" max="15407" width="30.140625" style="19" bestFit="1" customWidth="1"/>
    <col min="15408" max="15409" width="24.5703125" style="19" bestFit="1" customWidth="1"/>
    <col min="15410" max="15618" width="9.140625" style="19"/>
    <col min="15619" max="15619" width="3.140625" style="19" customWidth="1"/>
    <col min="15620" max="15620" width="11.7109375" style="19" customWidth="1"/>
    <col min="15621" max="15621" width="40.5703125" style="19" customWidth="1"/>
    <col min="15622" max="15622" width="13.42578125" style="19" customWidth="1"/>
    <col min="15623" max="15623" width="5.28515625" style="19" customWidth="1"/>
    <col min="15624" max="15624" width="13.140625" style="19" customWidth="1"/>
    <col min="15625" max="15625" width="12" style="19" customWidth="1"/>
    <col min="15626" max="15626" width="17" style="19" bestFit="1" customWidth="1"/>
    <col min="15627" max="15627" width="9.7109375" style="19" customWidth="1"/>
    <col min="15628" max="15628" width="5.7109375" style="19" customWidth="1"/>
    <col min="15629" max="15629" width="11" style="19" customWidth="1"/>
    <col min="15630" max="15630" width="13.28515625" style="19" customWidth="1"/>
    <col min="15631" max="15631" width="13.5703125" style="19" customWidth="1"/>
    <col min="15632" max="15632" width="14.5703125" style="19" customWidth="1"/>
    <col min="15633" max="15633" width="10.85546875" style="19" customWidth="1"/>
    <col min="15634" max="15634" width="14.5703125" style="19" customWidth="1"/>
    <col min="15635" max="15635" width="13" style="19" customWidth="1"/>
    <col min="15636" max="15636" width="13.42578125" style="19" customWidth="1"/>
    <col min="15637" max="15637" width="11.7109375" style="19" customWidth="1"/>
    <col min="15638" max="15638" width="49.5703125" style="19" bestFit="1" customWidth="1"/>
    <col min="15639" max="15639" width="5" style="19" customWidth="1"/>
    <col min="15640" max="15640" width="4.42578125" style="19" customWidth="1"/>
    <col min="15641" max="15641" width="23" style="19" customWidth="1"/>
    <col min="15642" max="15642" width="11.7109375" style="19" customWidth="1"/>
    <col min="15643" max="15643" width="15.7109375" style="19" customWidth="1"/>
    <col min="15644" max="15644" width="15.28515625" style="19" customWidth="1"/>
    <col min="15645" max="15645" width="15.42578125" style="19" customWidth="1"/>
    <col min="15646" max="15646" width="12.42578125" style="19" customWidth="1"/>
    <col min="15647" max="15647" width="19.140625" style="19" customWidth="1"/>
    <col min="15648" max="15649" width="24.5703125" style="19" customWidth="1"/>
    <col min="15650" max="15663" width="30.140625" style="19" bestFit="1" customWidth="1"/>
    <col min="15664" max="15665" width="24.5703125" style="19" bestFit="1" customWidth="1"/>
    <col min="15666" max="15874" width="9.140625" style="19"/>
    <col min="15875" max="15875" width="3.140625" style="19" customWidth="1"/>
    <col min="15876" max="15876" width="11.7109375" style="19" customWidth="1"/>
    <col min="15877" max="15877" width="40.5703125" style="19" customWidth="1"/>
    <col min="15878" max="15878" width="13.42578125" style="19" customWidth="1"/>
    <col min="15879" max="15879" width="5.28515625" style="19" customWidth="1"/>
    <col min="15880" max="15880" width="13.140625" style="19" customWidth="1"/>
    <col min="15881" max="15881" width="12" style="19" customWidth="1"/>
    <col min="15882" max="15882" width="17" style="19" bestFit="1" customWidth="1"/>
    <col min="15883" max="15883" width="9.7109375" style="19" customWidth="1"/>
    <col min="15884" max="15884" width="5.7109375" style="19" customWidth="1"/>
    <col min="15885" max="15885" width="11" style="19" customWidth="1"/>
    <col min="15886" max="15886" width="13.28515625" style="19" customWidth="1"/>
    <col min="15887" max="15887" width="13.5703125" style="19" customWidth="1"/>
    <col min="15888" max="15888" width="14.5703125" style="19" customWidth="1"/>
    <col min="15889" max="15889" width="10.85546875" style="19" customWidth="1"/>
    <col min="15890" max="15890" width="14.5703125" style="19" customWidth="1"/>
    <col min="15891" max="15891" width="13" style="19" customWidth="1"/>
    <col min="15892" max="15892" width="13.42578125" style="19" customWidth="1"/>
    <col min="15893" max="15893" width="11.7109375" style="19" customWidth="1"/>
    <col min="15894" max="15894" width="49.5703125" style="19" bestFit="1" customWidth="1"/>
    <col min="15895" max="15895" width="5" style="19" customWidth="1"/>
    <col min="15896" max="15896" width="4.42578125" style="19" customWidth="1"/>
    <col min="15897" max="15897" width="23" style="19" customWidth="1"/>
    <col min="15898" max="15898" width="11.7109375" style="19" customWidth="1"/>
    <col min="15899" max="15899" width="15.7109375" style="19" customWidth="1"/>
    <col min="15900" max="15900" width="15.28515625" style="19" customWidth="1"/>
    <col min="15901" max="15901" width="15.42578125" style="19" customWidth="1"/>
    <col min="15902" max="15902" width="12.42578125" style="19" customWidth="1"/>
    <col min="15903" max="15903" width="19.140625" style="19" customWidth="1"/>
    <col min="15904" max="15905" width="24.5703125" style="19" customWidth="1"/>
    <col min="15906" max="15919" width="30.140625" style="19" bestFit="1" customWidth="1"/>
    <col min="15920" max="15921" width="24.5703125" style="19" bestFit="1" customWidth="1"/>
    <col min="15922" max="16130" width="9.140625" style="19"/>
    <col min="16131" max="16131" width="3.140625" style="19" customWidth="1"/>
    <col min="16132" max="16132" width="11.7109375" style="19" customWidth="1"/>
    <col min="16133" max="16133" width="40.5703125" style="19" customWidth="1"/>
    <col min="16134" max="16134" width="13.42578125" style="19" customWidth="1"/>
    <col min="16135" max="16135" width="5.28515625" style="19" customWidth="1"/>
    <col min="16136" max="16136" width="13.140625" style="19" customWidth="1"/>
    <col min="16137" max="16137" width="12" style="19" customWidth="1"/>
    <col min="16138" max="16138" width="17" style="19" bestFit="1" customWidth="1"/>
    <col min="16139" max="16139" width="9.7109375" style="19" customWidth="1"/>
    <col min="16140" max="16140" width="5.7109375" style="19" customWidth="1"/>
    <col min="16141" max="16141" width="11" style="19" customWidth="1"/>
    <col min="16142" max="16142" width="13.28515625" style="19" customWidth="1"/>
    <col min="16143" max="16143" width="13.5703125" style="19" customWidth="1"/>
    <col min="16144" max="16144" width="14.5703125" style="19" customWidth="1"/>
    <col min="16145" max="16145" width="10.85546875" style="19" customWidth="1"/>
    <col min="16146" max="16146" width="14.5703125" style="19" customWidth="1"/>
    <col min="16147" max="16147" width="13" style="19" customWidth="1"/>
    <col min="16148" max="16148" width="13.42578125" style="19" customWidth="1"/>
    <col min="16149" max="16149" width="11.7109375" style="19" customWidth="1"/>
    <col min="16150" max="16150" width="49.5703125" style="19" bestFit="1" customWidth="1"/>
    <col min="16151" max="16151" width="5" style="19" customWidth="1"/>
    <col min="16152" max="16152" width="4.42578125" style="19" customWidth="1"/>
    <col min="16153" max="16153" width="23" style="19" customWidth="1"/>
    <col min="16154" max="16154" width="11.7109375" style="19" customWidth="1"/>
    <col min="16155" max="16155" width="15.7109375" style="19" customWidth="1"/>
    <col min="16156" max="16156" width="15.28515625" style="19" customWidth="1"/>
    <col min="16157" max="16157" width="15.42578125" style="19" customWidth="1"/>
    <col min="16158" max="16158" width="12.42578125" style="19" customWidth="1"/>
    <col min="16159" max="16159" width="19.140625" style="19" customWidth="1"/>
    <col min="16160" max="16161" width="24.5703125" style="19" customWidth="1"/>
    <col min="16162" max="16175" width="30.140625" style="19" bestFit="1" customWidth="1"/>
    <col min="16176" max="16177" width="24.5703125" style="19" bestFit="1" customWidth="1"/>
    <col min="16178" max="16384" width="9.140625" style="19"/>
  </cols>
  <sheetData>
    <row r="1" spans="1:60" s="131" customFormat="1" ht="17.25" customHeight="1">
      <c r="A1" s="130"/>
      <c r="N1" s="141" t="s">
        <v>169</v>
      </c>
      <c r="AC1" s="132"/>
      <c r="AP1" s="133"/>
      <c r="AS1" s="132"/>
      <c r="AT1" s="132"/>
    </row>
    <row r="2" spans="1:60" s="131" customFormat="1" ht="18" customHeight="1">
      <c r="A2" s="130"/>
      <c r="H2" s="141"/>
      <c r="N2" s="176" t="s">
        <v>175</v>
      </c>
      <c r="AA2" s="185" t="str">
        <f>CONCATENATE("Monthly Actuals (",Local_Currency,")")</f>
        <v>Monthly Actuals (GBP)</v>
      </c>
      <c r="AB2" s="186"/>
      <c r="AC2" s="186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8"/>
      <c r="AQ2" s="185" t="str">
        <f>CONCATENATE("Monthly Budget (",Local_Currency,")")</f>
        <v>Monthly Budget (GBP)</v>
      </c>
      <c r="AR2" s="187"/>
      <c r="AS2" s="186"/>
      <c r="AT2" s="186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</row>
    <row r="3" spans="1:60" s="141" customFormat="1" ht="40.5" customHeight="1">
      <c r="A3" s="134" t="s">
        <v>105</v>
      </c>
      <c r="B3" s="135" t="s">
        <v>98</v>
      </c>
      <c r="C3" s="136" t="s">
        <v>106</v>
      </c>
      <c r="D3" s="137" t="s">
        <v>87</v>
      </c>
      <c r="E3" s="137" t="s">
        <v>168</v>
      </c>
      <c r="F3" s="138" t="s">
        <v>50</v>
      </c>
      <c r="G3" s="137" t="s">
        <v>2</v>
      </c>
      <c r="H3" s="137" t="s">
        <v>101</v>
      </c>
      <c r="I3" s="137" t="s">
        <v>152</v>
      </c>
      <c r="J3" s="137" t="s">
        <v>155</v>
      </c>
      <c r="K3" s="137" t="s">
        <v>129</v>
      </c>
      <c r="L3" s="139" t="str">
        <f>CONCATENATE("Monthly Amount  (",Local_Currency,")")</f>
        <v>Monthly Amount  (GBP)</v>
      </c>
      <c r="M3" s="139" t="str">
        <f>CONCATENATE("Monthly Amount  (",Alt_Currency,")")</f>
        <v>Monthly Amount  (USD)</v>
      </c>
      <c r="N3" s="140" t="s">
        <v>109</v>
      </c>
      <c r="O3" s="140" t="s">
        <v>110</v>
      </c>
      <c r="P3" s="140" t="s">
        <v>111</v>
      </c>
      <c r="Q3" s="140" t="s">
        <v>112</v>
      </c>
      <c r="R3" s="140" t="s">
        <v>113</v>
      </c>
      <c r="S3" s="140" t="s">
        <v>114</v>
      </c>
      <c r="T3" s="140" t="s">
        <v>115</v>
      </c>
      <c r="U3" s="140" t="s">
        <v>116</v>
      </c>
      <c r="V3" s="140" t="s">
        <v>117</v>
      </c>
      <c r="W3" s="140" t="s">
        <v>118</v>
      </c>
      <c r="X3" s="140" t="s">
        <v>119</v>
      </c>
      <c r="Y3" s="140" t="s">
        <v>120</v>
      </c>
      <c r="Z3" s="140" t="s">
        <v>3</v>
      </c>
      <c r="AA3" s="189" t="str">
        <f>CONCATENATE("Actual Monthly  (",Local_Currency,")")</f>
        <v>Actual Monthly  (GBP)</v>
      </c>
      <c r="AB3" s="189" t="str">
        <f>CONCATENATE("Actual Annual (",Local_Currency,")")</f>
        <v>Actual Annual (GBP)</v>
      </c>
      <c r="AC3" s="189" t="str">
        <f>CONCATENATE("Actual Amount  (",Local_Currency,")")</f>
        <v>Actual Amount  (GBP)</v>
      </c>
      <c r="AD3" s="184">
        <v>40179</v>
      </c>
      <c r="AE3" s="184">
        <v>40210</v>
      </c>
      <c r="AF3" s="184">
        <v>40238</v>
      </c>
      <c r="AG3" s="184">
        <v>40269</v>
      </c>
      <c r="AH3" s="184">
        <v>40299</v>
      </c>
      <c r="AI3" s="184">
        <v>40330</v>
      </c>
      <c r="AJ3" s="184">
        <v>40360</v>
      </c>
      <c r="AK3" s="184">
        <v>40391</v>
      </c>
      <c r="AL3" s="184">
        <v>40422</v>
      </c>
      <c r="AM3" s="184">
        <v>40452</v>
      </c>
      <c r="AN3" s="184">
        <v>40483</v>
      </c>
      <c r="AO3" s="184">
        <v>40513</v>
      </c>
      <c r="AP3" s="190" t="s">
        <v>1</v>
      </c>
      <c r="AQ3" s="189" t="str">
        <f>CONCATENATE("Budget Diff  (",Local_Currency,")")</f>
        <v>Budget Diff  (GBP)</v>
      </c>
      <c r="AR3" s="189" t="str">
        <f>CONCATENATE("Budget Monthly  (",Local_Currency,")")</f>
        <v>Budget Monthly  (GBP)</v>
      </c>
      <c r="AS3" s="189" t="str">
        <f>CONCATENATE("Budget Annual (",Local_Currency,")")</f>
        <v>Budget Annual (GBP)</v>
      </c>
      <c r="AT3" s="189" t="str">
        <f>CONCATENATE("Budget Amount  (",Local_Currency,")")</f>
        <v>Budget Amount  (GBP)</v>
      </c>
      <c r="AU3" s="184">
        <v>40179</v>
      </c>
      <c r="AV3" s="184">
        <v>40210</v>
      </c>
      <c r="AW3" s="184">
        <v>40238</v>
      </c>
      <c r="AX3" s="184">
        <v>40269</v>
      </c>
      <c r="AY3" s="184">
        <v>40299</v>
      </c>
      <c r="AZ3" s="184">
        <v>40330</v>
      </c>
      <c r="BA3" s="184">
        <v>40360</v>
      </c>
      <c r="BB3" s="184">
        <v>40391</v>
      </c>
      <c r="BC3" s="184">
        <v>40422</v>
      </c>
      <c r="BD3" s="184">
        <v>40452</v>
      </c>
      <c r="BE3" s="184">
        <v>40483</v>
      </c>
      <c r="BF3" s="184">
        <v>40513</v>
      </c>
      <c r="BG3" s="184"/>
      <c r="BH3" s="175"/>
    </row>
    <row r="4" spans="1:60" ht="21">
      <c r="A4" s="21" t="str">
        <f>'Master Data'!B4</f>
        <v>Income</v>
      </c>
      <c r="B4" s="22"/>
      <c r="C4" s="22"/>
      <c r="D4" s="1"/>
      <c r="E4" s="1"/>
      <c r="F4" s="23"/>
      <c r="G4" s="24"/>
      <c r="H4" s="24"/>
      <c r="I4" s="22"/>
      <c r="J4" s="22"/>
      <c r="K4" s="87"/>
      <c r="L4" s="87"/>
      <c r="M4" s="25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6"/>
      <c r="AA4" s="27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P4" s="28"/>
      <c r="AQ4" s="1"/>
      <c r="BF4" s="91"/>
    </row>
    <row r="5" spans="1:60" ht="15">
      <c r="A5" s="29" t="str">
        <f>A4</f>
        <v>Income</v>
      </c>
      <c r="B5" s="44" t="s">
        <v>146</v>
      </c>
      <c r="C5" s="45" t="s">
        <v>12</v>
      </c>
      <c r="D5" s="46" t="s">
        <v>12</v>
      </c>
      <c r="E5" s="5" t="s">
        <v>11</v>
      </c>
      <c r="F5" s="47" t="s">
        <v>16</v>
      </c>
      <c r="G5" s="46">
        <v>1</v>
      </c>
      <c r="H5" s="46"/>
      <c r="I5" s="48">
        <v>2500</v>
      </c>
      <c r="J5" s="88">
        <f t="shared" ref="J5:J10" si="0">IF(AND($AQ5&lt;&gt;0,$AQ5&lt;&gt;""),IF($L5&lt;&gt;"",$AQ5/$L5,0),"")</f>
        <v>2.0408163265306121E-2</v>
      </c>
      <c r="K5" s="30">
        <v>2400</v>
      </c>
      <c r="L5" s="31">
        <f t="shared" ref="L5:L10" si="1">IF($AA5&lt;&gt;0,$AA5,"")</f>
        <v>2450</v>
      </c>
      <c r="M5" s="32">
        <f>IF($AA5&lt;&gt;"",$AA5*IF(ISERROR(VLOOKUP(Alt_Currency,Lookup_Currencies,2,FALSE)=TRUE),1,VLOOKUP(Alt_Currency,Lookup_Currencies,2,FALSE)),"Error")</f>
        <v>3567.7145</v>
      </c>
      <c r="N5" s="174">
        <v>2700</v>
      </c>
      <c r="O5" s="174"/>
      <c r="P5" s="174"/>
      <c r="Q5" s="174"/>
      <c r="R5" s="174"/>
      <c r="S5" s="174"/>
      <c r="T5" s="174">
        <v>2700</v>
      </c>
      <c r="U5" s="174"/>
      <c r="V5" s="174"/>
      <c r="W5" s="174"/>
      <c r="X5" s="174"/>
      <c r="Y5" s="174"/>
      <c r="Z5" s="123"/>
      <c r="AA5" s="191">
        <f>SUM($AD5:$AO5)/12</f>
        <v>2450</v>
      </c>
      <c r="AB5" s="191">
        <f>IF($AA5&lt;&gt;"",SUM($AD5:$AO5),"")</f>
        <v>29400</v>
      </c>
      <c r="AC5" s="191">
        <f t="shared" ref="AC5:AC68" si="2">IF($F5&lt;&gt;"",$K5/$AP5,"")</f>
        <v>2400</v>
      </c>
      <c r="AD5" s="192">
        <f t="shared" ref="AD5:AD36" si="3">IF(N5&lt;&gt;0,N5,IF($F5="Monthly",$AC5*$G5,IF($F5="Annually",($AC5*$G5)/12,IF($F5="Weekly",(($AC5*$G5)*52)/12,IF($F5="Quarterly",($AC5*$G5)/3,IF($F5="Bi-weekly",(($AC5*$G5)*26)/12,IF($F5="Half-year",(($AC5*$G5)*2)/12,IF($F5="Bi-monthly",($AC5*$G5)/2,IF($F5="One-Off",IF(MONTH(AD$3)=7,($AC5*$G5),""),"")))))))))</f>
        <v>2700</v>
      </c>
      <c r="AE5" s="192">
        <f t="shared" ref="AE5:AE36" si="4">IF(O5&lt;&gt;0,O5,IF($F5="Monthly",$AC5*$G5,IF($F5="Annually",($AC5*$G5)/12,IF($F5="Weekly",(($AC5*$G5)*52)/12,IF($F5="Quarterly",($AC5*$G5)/3,IF($F5="Bi-weekly",(($AC5*$G5)*26)/12,IF($F5="Half-year",(($AC5*$G5)*2)/12,IF($F5="Bi-monthly",($AC5*$G5)/2,IF($F5="One-Off",IF(MONTH(AE$3)=7,($AC5*$G5),""),"")))))))))</f>
        <v>2400</v>
      </c>
      <c r="AF5" s="192">
        <f t="shared" ref="AF5:AF36" si="5">IF(P5&lt;&gt;0,P5,IF($F5="Monthly",$AC5*$G5,IF($F5="Annually",($AC5*$G5)/12,IF($F5="Weekly",(($AC5*$G5)*52)/12,IF($F5="Quarterly",($AC5*$G5)/3,IF($F5="Bi-weekly",(($AC5*$G5)*26)/12,IF($F5="Half-year",(($AC5*$G5)*2)/12,IF($F5="Bi-monthly",($AC5*$G5)/2,IF($F5="One-Off",IF(MONTH(AF$3)=7,($AC5*$G5),""),"")))))))))</f>
        <v>2400</v>
      </c>
      <c r="AG5" s="192">
        <f t="shared" ref="AG5:AG36" si="6">IF(Q5&lt;&gt;0,Q5,IF($F5="Monthly",$AC5*$G5,IF($F5="Annually",($AC5*$G5)/12,IF($F5="Weekly",(($AC5*$G5)*52)/12,IF($F5="Quarterly",($AC5*$G5)/3,IF($F5="Bi-weekly",(($AC5*$G5)*26)/12,IF($F5="Half-year",(($AC5*$G5)*2)/12,IF($F5="Bi-monthly",($AC5*$G5)/2,IF($F5="One-Off",IF(MONTH(AG$3)=7,($AC5*$G5),""),"")))))))))</f>
        <v>2400</v>
      </c>
      <c r="AH5" s="192">
        <f t="shared" ref="AH5:AH36" si="7">IF(R5&lt;&gt;0,R5,IF($F5="Monthly",$AC5*$G5,IF($F5="Annually",($AC5*$G5)/12,IF($F5="Weekly",(($AC5*$G5)*52)/12,IF($F5="Quarterly",($AC5*$G5)/3,IF($F5="Bi-weekly",(($AC5*$G5)*26)/12,IF($F5="Half-year",(($AC5*$G5)*2)/12,IF($F5="Bi-monthly",($AC5*$G5)/2,IF($F5="One-Off",IF(MONTH(AH$3)=7,($AC5*$G5),""),"")))))))))</f>
        <v>2400</v>
      </c>
      <c r="AI5" s="192">
        <f t="shared" ref="AI5:AI36" si="8">IF(S5&lt;&gt;0,S5,IF($F5="Monthly",$AC5*$G5,IF($F5="Annually",($AC5*$G5)/12,IF($F5="Weekly",(($AC5*$G5)*52)/12,IF($F5="Quarterly",($AC5*$G5)/3,IF($F5="Bi-weekly",(($AC5*$G5)*26)/12,IF($F5="Half-year",(($AC5*$G5)*2)/12,IF($F5="Bi-monthly",($AC5*$G5)/2,IF($F5="One-Off",IF(MONTH(AI$3)=7,($AC5*$G5),""),"")))))))))</f>
        <v>2400</v>
      </c>
      <c r="AJ5" s="192">
        <f t="shared" ref="AJ5:AJ36" si="9">IF(T5&lt;&gt;0,T5,IF($F5="Monthly",$AC5*$G5,IF($F5="Annually",($AC5*$G5)/12,IF($F5="Weekly",(($AC5*$G5)*52)/12,IF($F5="Quarterly",($AC5*$G5)/3,IF($F5="Bi-weekly",(($AC5*$G5)*26)/12,IF($F5="Half-year",(($AC5*$G5)*2)/12,IF($F5="Bi-monthly",($AC5*$G5)/2,IF($F5="One-Off",IF(MONTH(AJ$3)=7,($AC5*$G5),""),"")))))))))</f>
        <v>2700</v>
      </c>
      <c r="AK5" s="192">
        <f t="shared" ref="AK5:AK36" si="10">IF(U5&lt;&gt;0,U5,IF($F5="Monthly",$AC5*$G5,IF($F5="Annually",($AC5*$G5)/12,IF($F5="Weekly",(($AC5*$G5)*52)/12,IF($F5="Quarterly",($AC5*$G5)/3,IF($F5="Bi-weekly",(($AC5*$G5)*26)/12,IF($F5="Half-year",(($AC5*$G5)*2)/12,IF($F5="Bi-monthly",($AC5*$G5)/2,IF($F5="One-Off",IF(MONTH(AK$3)=7,($AC5*$G5),""),"")))))))))</f>
        <v>2400</v>
      </c>
      <c r="AL5" s="192">
        <f t="shared" ref="AL5:AL36" si="11">IF(V5&lt;&gt;0,V5,IF($F5="Monthly",$AC5*$G5,IF($F5="Annually",($AC5*$G5)/12,IF($F5="Weekly",(($AC5*$G5)*52)/12,IF($F5="Quarterly",($AC5*$G5)/3,IF($F5="Bi-weekly",(($AC5*$G5)*26)/12,IF($F5="Half-year",(($AC5*$G5)*2)/12,IF($F5="Bi-monthly",($AC5*$G5)/2,IF($F5="One-Off",IF(MONTH(AL$3)=7,($AC5*$G5),""),"")))))))))</f>
        <v>2400</v>
      </c>
      <c r="AM5" s="192">
        <f t="shared" ref="AM5:AM36" si="12">IF(W5&lt;&gt;0,W5,IF($F5="Monthly",$AC5*$G5,IF($F5="Annually",($AC5*$G5)/12,IF($F5="Weekly",(($AC5*$G5)*52)/12,IF($F5="Quarterly",($AC5*$G5)/3,IF($F5="Bi-weekly",(($AC5*$G5)*26)/12,IF($F5="Half-year",(($AC5*$G5)*2)/12,IF($F5="Bi-monthly",($AC5*$G5)/2,IF($F5="One-Off",IF(MONTH(AM$3)=7,($AC5*$G5),""),"")))))))))</f>
        <v>2400</v>
      </c>
      <c r="AN5" s="192">
        <f t="shared" ref="AN5:AN36" si="13">IF(X5&lt;&gt;0,X5,IF($F5="Monthly",$AC5*$G5,IF($F5="Annually",($AC5*$G5)/12,IF($F5="Weekly",(($AC5*$G5)*52)/12,IF($F5="Quarterly",($AC5*$G5)/3,IF($F5="Bi-weekly",(($AC5*$G5)*26)/12,IF($F5="Half-year",(($AC5*$G5)*2)/12,IF($F5="Bi-monthly",($AC5*$G5)/2,IF($F5="One-Off",IF(MONTH(AN$3)=7,($AC5*$G5),""),"")))))))))</f>
        <v>2400</v>
      </c>
      <c r="AO5" s="192">
        <f t="shared" ref="AO5:AO36" si="14">IF(Y5&lt;&gt;0,Y5,IF($F5="Monthly",$AC5*$G5,IF($F5="Annually",($AC5*$G5)/12,IF($F5="Weekly",(($AC5*$G5)*52)/12,IF($F5="Quarterly",($AC5*$G5)/3,IF($F5="Bi-weekly",(($AC5*$G5)*26)/12,IF($F5="Half-year",(($AC5*$G5)*2)/12,IF($F5="Bi-monthly",($AC5*$G5)/2,IF($F5="One-Off",IF(MONTH(AO$3)=7,($AC5*$G5),""),"")))))))))</f>
        <v>2400</v>
      </c>
      <c r="AP5" s="193">
        <f t="shared" ref="AP5:AP68" si="15">IF(ISERROR(VLOOKUP($H5,Lookup_Currencies,2,FALSE)=TRUE),1,VLOOKUP($H5,Lookup_Currencies,2,FALSE))</f>
        <v>1</v>
      </c>
      <c r="AQ5" s="194">
        <f t="shared" ref="AQ5:AQ36" si="16">IF($AR5&lt;&gt;"",ROUND($AR5,0)-IF(L5&lt;&gt;"",ROUND($L5,0),0),"")</f>
        <v>50</v>
      </c>
      <c r="AR5" s="191">
        <f>IF(ISERROR(AVERAGE($AU5:$BF5)=TRUE),"",SUM($AU5:$BF5)/12)</f>
        <v>2500</v>
      </c>
      <c r="AS5" s="191">
        <f>IF($AR5&lt;&gt;"",SUM($AU5:$BF5),"")</f>
        <v>30000</v>
      </c>
      <c r="AT5" s="191">
        <f t="shared" ref="AT5:AT36" si="17">IF($F5&lt;&gt;"",$I5/$AP5,"")</f>
        <v>2500</v>
      </c>
      <c r="AU5" s="192">
        <f t="shared" ref="AU5:BF14" si="18">IF($F5="Monthly",$AT5*$G5,IF($F5="Annually",($AT5*$G5)/12,IF($F5="Weekly",(($AT5*$G5)*52)/12,IF($F5="Quarterly",($AT5*$G5)/3,IF($F5="Bi-weekly",(($AT5*$G5)*26)/12,IF($F5="Half-year",(($AT5*$G5)*2)/12,IF($F5="Bi-monthly",($AT5*$G5)/2,IF($F5="One-Off",IF(MONTH(AU$3)=7,($AT5*$G5),""),""))))))))</f>
        <v>2500</v>
      </c>
      <c r="AV5" s="192">
        <f t="shared" si="18"/>
        <v>2500</v>
      </c>
      <c r="AW5" s="192">
        <f t="shared" si="18"/>
        <v>2500</v>
      </c>
      <c r="AX5" s="192">
        <f t="shared" si="18"/>
        <v>2500</v>
      </c>
      <c r="AY5" s="192">
        <f t="shared" si="18"/>
        <v>2500</v>
      </c>
      <c r="AZ5" s="192">
        <f t="shared" si="18"/>
        <v>2500</v>
      </c>
      <c r="BA5" s="192">
        <f t="shared" si="18"/>
        <v>2500</v>
      </c>
      <c r="BB5" s="192">
        <f t="shared" si="18"/>
        <v>2500</v>
      </c>
      <c r="BC5" s="192">
        <f t="shared" si="18"/>
        <v>2500</v>
      </c>
      <c r="BD5" s="192">
        <f t="shared" si="18"/>
        <v>2500</v>
      </c>
      <c r="BE5" s="192">
        <f t="shared" si="18"/>
        <v>2500</v>
      </c>
      <c r="BF5" s="195">
        <f t="shared" si="18"/>
        <v>2500</v>
      </c>
    </row>
    <row r="6" spans="1:60" ht="15">
      <c r="A6" s="29" t="str">
        <f t="shared" ref="A6:A10" si="19">A5</f>
        <v>Income</v>
      </c>
      <c r="B6" s="44" t="s">
        <v>146</v>
      </c>
      <c r="C6" s="45" t="s">
        <v>13</v>
      </c>
      <c r="D6" s="46" t="s">
        <v>12</v>
      </c>
      <c r="E6" s="5" t="s">
        <v>11</v>
      </c>
      <c r="F6" s="47" t="s">
        <v>51</v>
      </c>
      <c r="G6" s="46">
        <v>1</v>
      </c>
      <c r="H6" s="46"/>
      <c r="I6" s="49">
        <v>1000</v>
      </c>
      <c r="J6" s="88">
        <f t="shared" si="0"/>
        <v>5.0526315789473683E-2</v>
      </c>
      <c r="K6" s="33"/>
      <c r="L6" s="31">
        <f t="shared" si="1"/>
        <v>79.166666666666671</v>
      </c>
      <c r="M6" s="32">
        <f>IF($AA6&lt;&gt;"",$AA6*IF(ISERROR(VLOOKUP(Alt_Currency,Lookup_Currencies,2,FALSE)=TRUE),1,VLOOKUP(Alt_Currency,Lookup_Currencies,2,FALSE)),"")</f>
        <v>115.28329166666667</v>
      </c>
      <c r="N6" s="174"/>
      <c r="O6" s="174">
        <v>950</v>
      </c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25"/>
      <c r="AA6" s="191">
        <f t="shared" ref="AA6:AA69" si="20">SUM($AD6:$AO6)/12</f>
        <v>79.166666666666671</v>
      </c>
      <c r="AB6" s="191">
        <f t="shared" ref="AB6:AB36" si="21">IF($AA6&lt;&gt;"",SUM(AD6:AO6),"")</f>
        <v>950</v>
      </c>
      <c r="AC6" s="191">
        <f t="shared" si="2"/>
        <v>0</v>
      </c>
      <c r="AD6" s="192">
        <f t="shared" si="3"/>
        <v>0</v>
      </c>
      <c r="AE6" s="192">
        <f t="shared" si="4"/>
        <v>950</v>
      </c>
      <c r="AF6" s="192">
        <f t="shared" si="5"/>
        <v>0</v>
      </c>
      <c r="AG6" s="192">
        <f t="shared" si="6"/>
        <v>0</v>
      </c>
      <c r="AH6" s="192">
        <f t="shared" si="7"/>
        <v>0</v>
      </c>
      <c r="AI6" s="192">
        <f t="shared" si="8"/>
        <v>0</v>
      </c>
      <c r="AJ6" s="192">
        <f t="shared" si="9"/>
        <v>0</v>
      </c>
      <c r="AK6" s="192">
        <f t="shared" si="10"/>
        <v>0</v>
      </c>
      <c r="AL6" s="192">
        <f t="shared" si="11"/>
        <v>0</v>
      </c>
      <c r="AM6" s="192">
        <f t="shared" si="12"/>
        <v>0</v>
      </c>
      <c r="AN6" s="192">
        <f t="shared" si="13"/>
        <v>0</v>
      </c>
      <c r="AO6" s="192">
        <f t="shared" si="14"/>
        <v>0</v>
      </c>
      <c r="AP6" s="193">
        <f t="shared" si="15"/>
        <v>1</v>
      </c>
      <c r="AQ6" s="194">
        <f t="shared" si="16"/>
        <v>4</v>
      </c>
      <c r="AR6" s="191">
        <f t="shared" ref="AR6:AR69" si="22">IF(ISERROR(AVERAGE($AU6:$BF6)=TRUE),"",SUM($AU6:$BF6)/12)</f>
        <v>83.333333333333343</v>
      </c>
      <c r="AS6" s="191">
        <f t="shared" ref="AS6:AS69" si="23">IF($AR6&lt;&gt;"",SUM($AU6:$BF6),"")</f>
        <v>1000.0000000000001</v>
      </c>
      <c r="AT6" s="191">
        <f t="shared" si="17"/>
        <v>1000</v>
      </c>
      <c r="AU6" s="192">
        <f t="shared" si="18"/>
        <v>83.333333333333329</v>
      </c>
      <c r="AV6" s="192">
        <f t="shared" si="18"/>
        <v>83.333333333333329</v>
      </c>
      <c r="AW6" s="192">
        <f t="shared" si="18"/>
        <v>83.333333333333329</v>
      </c>
      <c r="AX6" s="192">
        <f t="shared" si="18"/>
        <v>83.333333333333329</v>
      </c>
      <c r="AY6" s="192">
        <f t="shared" si="18"/>
        <v>83.333333333333329</v>
      </c>
      <c r="AZ6" s="192">
        <f t="shared" si="18"/>
        <v>83.333333333333329</v>
      </c>
      <c r="BA6" s="192">
        <f t="shared" si="18"/>
        <v>83.333333333333329</v>
      </c>
      <c r="BB6" s="192">
        <f t="shared" si="18"/>
        <v>83.333333333333329</v>
      </c>
      <c r="BC6" s="192">
        <f t="shared" si="18"/>
        <v>83.333333333333329</v>
      </c>
      <c r="BD6" s="192">
        <f t="shared" si="18"/>
        <v>83.333333333333329</v>
      </c>
      <c r="BE6" s="192">
        <f t="shared" si="18"/>
        <v>83.333333333333329</v>
      </c>
      <c r="BF6" s="195">
        <f t="shared" si="18"/>
        <v>83.333333333333329</v>
      </c>
    </row>
    <row r="7" spans="1:60" ht="15">
      <c r="A7" s="29" t="str">
        <f t="shared" si="19"/>
        <v>Income</v>
      </c>
      <c r="B7" s="44"/>
      <c r="C7" s="45" t="s">
        <v>89</v>
      </c>
      <c r="D7" s="46"/>
      <c r="E7" s="5" t="s">
        <v>11</v>
      </c>
      <c r="F7" s="47"/>
      <c r="G7" s="46"/>
      <c r="H7" s="46"/>
      <c r="I7" s="49"/>
      <c r="J7" s="88" t="str">
        <f t="shared" si="0"/>
        <v/>
      </c>
      <c r="K7" s="30"/>
      <c r="L7" s="31" t="str">
        <f t="shared" si="1"/>
        <v/>
      </c>
      <c r="M7" s="32">
        <f>IF($AA7&lt;&gt;"",$AA7*IF(ISERROR(VLOOKUP(Alt_Currency,Lookup_Currencies,2,FALSE)=TRUE),1,VLOOKUP(Alt_Currency,Lookup_Currencies,2,FALSE)),"")</f>
        <v>0</v>
      </c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25"/>
      <c r="AA7" s="191">
        <f t="shared" si="20"/>
        <v>0</v>
      </c>
      <c r="AB7" s="191">
        <f t="shared" si="21"/>
        <v>0</v>
      </c>
      <c r="AC7" s="191" t="str">
        <f t="shared" si="2"/>
        <v/>
      </c>
      <c r="AD7" s="192" t="str">
        <f t="shared" si="3"/>
        <v/>
      </c>
      <c r="AE7" s="192" t="str">
        <f t="shared" si="4"/>
        <v/>
      </c>
      <c r="AF7" s="192" t="str">
        <f t="shared" si="5"/>
        <v/>
      </c>
      <c r="AG7" s="192" t="str">
        <f t="shared" si="6"/>
        <v/>
      </c>
      <c r="AH7" s="192" t="str">
        <f t="shared" si="7"/>
        <v/>
      </c>
      <c r="AI7" s="192" t="str">
        <f t="shared" si="8"/>
        <v/>
      </c>
      <c r="AJ7" s="192" t="str">
        <f t="shared" si="9"/>
        <v/>
      </c>
      <c r="AK7" s="192" t="str">
        <f t="shared" si="10"/>
        <v/>
      </c>
      <c r="AL7" s="192" t="str">
        <f t="shared" si="11"/>
        <v/>
      </c>
      <c r="AM7" s="192" t="str">
        <f t="shared" si="12"/>
        <v/>
      </c>
      <c r="AN7" s="192" t="str">
        <f t="shared" si="13"/>
        <v/>
      </c>
      <c r="AO7" s="192" t="str">
        <f t="shared" si="14"/>
        <v/>
      </c>
      <c r="AP7" s="193">
        <f t="shared" si="15"/>
        <v>1</v>
      </c>
      <c r="AQ7" s="194" t="str">
        <f t="shared" si="16"/>
        <v/>
      </c>
      <c r="AR7" s="191" t="str">
        <f t="shared" si="22"/>
        <v/>
      </c>
      <c r="AS7" s="191" t="str">
        <f t="shared" si="23"/>
        <v/>
      </c>
      <c r="AT7" s="191" t="str">
        <f t="shared" si="17"/>
        <v/>
      </c>
      <c r="AU7" s="192" t="str">
        <f t="shared" si="18"/>
        <v/>
      </c>
      <c r="AV7" s="192" t="str">
        <f t="shared" si="18"/>
        <v/>
      </c>
      <c r="AW7" s="192" t="str">
        <f t="shared" si="18"/>
        <v/>
      </c>
      <c r="AX7" s="192" t="str">
        <f t="shared" si="18"/>
        <v/>
      </c>
      <c r="AY7" s="192" t="str">
        <f t="shared" si="18"/>
        <v/>
      </c>
      <c r="AZ7" s="192" t="str">
        <f t="shared" si="18"/>
        <v/>
      </c>
      <c r="BA7" s="192" t="str">
        <f t="shared" si="18"/>
        <v/>
      </c>
      <c r="BB7" s="192" t="str">
        <f t="shared" si="18"/>
        <v/>
      </c>
      <c r="BC7" s="192" t="str">
        <f t="shared" si="18"/>
        <v/>
      </c>
      <c r="BD7" s="192" t="str">
        <f t="shared" si="18"/>
        <v/>
      </c>
      <c r="BE7" s="192" t="str">
        <f t="shared" si="18"/>
        <v/>
      </c>
      <c r="BF7" s="195" t="str">
        <f t="shared" si="18"/>
        <v/>
      </c>
    </row>
    <row r="8" spans="1:60" ht="15">
      <c r="A8" s="29" t="str">
        <f t="shared" si="19"/>
        <v>Income</v>
      </c>
      <c r="B8" s="44" t="s">
        <v>147</v>
      </c>
      <c r="C8" s="45" t="s">
        <v>12</v>
      </c>
      <c r="D8" s="46" t="s">
        <v>12</v>
      </c>
      <c r="E8" s="5" t="s">
        <v>11</v>
      </c>
      <c r="F8" s="47" t="s">
        <v>16</v>
      </c>
      <c r="G8" s="46">
        <v>1</v>
      </c>
      <c r="H8" s="46"/>
      <c r="I8" s="49">
        <v>2000</v>
      </c>
      <c r="J8" s="88">
        <f t="shared" si="0"/>
        <v>-4.7619047619047616E-2</v>
      </c>
      <c r="K8" s="33">
        <v>2100</v>
      </c>
      <c r="L8" s="31">
        <f t="shared" si="1"/>
        <v>2100</v>
      </c>
      <c r="M8" s="32">
        <f>IF($AA8&lt;&gt;"",$AA8*IF(ISERROR(VLOOKUP(Alt_Currency,Lookup_Currencies,2,FALSE)=TRUE),1,VLOOKUP(Alt_Currency,Lookup_Currencies,2,FALSE)),"")</f>
        <v>3058.0410000000002</v>
      </c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25"/>
      <c r="AA8" s="191">
        <f t="shared" si="20"/>
        <v>2100</v>
      </c>
      <c r="AB8" s="191">
        <f t="shared" si="21"/>
        <v>25200</v>
      </c>
      <c r="AC8" s="191">
        <f t="shared" si="2"/>
        <v>2100</v>
      </c>
      <c r="AD8" s="192">
        <f t="shared" si="3"/>
        <v>2100</v>
      </c>
      <c r="AE8" s="192">
        <f t="shared" si="4"/>
        <v>2100</v>
      </c>
      <c r="AF8" s="192">
        <f t="shared" si="5"/>
        <v>2100</v>
      </c>
      <c r="AG8" s="192">
        <f t="shared" si="6"/>
        <v>2100</v>
      </c>
      <c r="AH8" s="192">
        <f t="shared" si="7"/>
        <v>2100</v>
      </c>
      <c r="AI8" s="192">
        <f t="shared" si="8"/>
        <v>2100</v>
      </c>
      <c r="AJ8" s="192">
        <f t="shared" si="9"/>
        <v>2100</v>
      </c>
      <c r="AK8" s="192">
        <f t="shared" si="10"/>
        <v>2100</v>
      </c>
      <c r="AL8" s="192">
        <f t="shared" si="11"/>
        <v>2100</v>
      </c>
      <c r="AM8" s="192">
        <f t="shared" si="12"/>
        <v>2100</v>
      </c>
      <c r="AN8" s="192">
        <f t="shared" si="13"/>
        <v>2100</v>
      </c>
      <c r="AO8" s="192">
        <f t="shared" si="14"/>
        <v>2100</v>
      </c>
      <c r="AP8" s="193">
        <f t="shared" si="15"/>
        <v>1</v>
      </c>
      <c r="AQ8" s="194">
        <f t="shared" si="16"/>
        <v>-100</v>
      </c>
      <c r="AR8" s="191">
        <f t="shared" si="22"/>
        <v>2000</v>
      </c>
      <c r="AS8" s="191">
        <f t="shared" si="23"/>
        <v>24000</v>
      </c>
      <c r="AT8" s="191">
        <f t="shared" si="17"/>
        <v>2000</v>
      </c>
      <c r="AU8" s="192">
        <f t="shared" si="18"/>
        <v>2000</v>
      </c>
      <c r="AV8" s="192">
        <f t="shared" si="18"/>
        <v>2000</v>
      </c>
      <c r="AW8" s="192">
        <f t="shared" si="18"/>
        <v>2000</v>
      </c>
      <c r="AX8" s="192">
        <f t="shared" si="18"/>
        <v>2000</v>
      </c>
      <c r="AY8" s="192">
        <f t="shared" si="18"/>
        <v>2000</v>
      </c>
      <c r="AZ8" s="192">
        <f t="shared" si="18"/>
        <v>2000</v>
      </c>
      <c r="BA8" s="192">
        <f t="shared" si="18"/>
        <v>2000</v>
      </c>
      <c r="BB8" s="192">
        <f t="shared" si="18"/>
        <v>2000</v>
      </c>
      <c r="BC8" s="192">
        <f t="shared" si="18"/>
        <v>2000</v>
      </c>
      <c r="BD8" s="192">
        <f t="shared" si="18"/>
        <v>2000</v>
      </c>
      <c r="BE8" s="192">
        <f t="shared" si="18"/>
        <v>2000</v>
      </c>
      <c r="BF8" s="195">
        <f t="shared" si="18"/>
        <v>2000</v>
      </c>
    </row>
    <row r="9" spans="1:60" ht="15">
      <c r="A9" s="29" t="str">
        <f t="shared" si="19"/>
        <v>Income</v>
      </c>
      <c r="B9" s="44" t="s">
        <v>147</v>
      </c>
      <c r="C9" s="45" t="s">
        <v>13</v>
      </c>
      <c r="D9" s="46" t="s">
        <v>12</v>
      </c>
      <c r="E9" s="5" t="s">
        <v>11</v>
      </c>
      <c r="F9" s="47" t="s">
        <v>51</v>
      </c>
      <c r="G9" s="46">
        <v>1</v>
      </c>
      <c r="H9" s="46"/>
      <c r="I9" s="49">
        <v>500</v>
      </c>
      <c r="J9" s="88">
        <f>IF(AND($AQ9&lt;&gt;0,$AQ9&lt;&gt;""),IF($L9&lt;&gt;"",$AQ9/$L9,0),"")</f>
        <v>1.5</v>
      </c>
      <c r="K9" s="33"/>
      <c r="L9" s="31">
        <f t="shared" si="1"/>
        <v>16.666666666666668</v>
      </c>
      <c r="M9" s="32">
        <f>IF($AA9&lt;&gt;"",$AA9*IF(ISERROR(VLOOKUP(Alt_Currency,Lookup_Currencies,2,FALSE)=TRUE),1,VLOOKUP(Alt_Currency,Lookup_Currencies,2,FALSE)),"")</f>
        <v>24.270166666666668</v>
      </c>
      <c r="N9" s="174"/>
      <c r="O9" s="174">
        <v>200</v>
      </c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25"/>
      <c r="AA9" s="191">
        <f t="shared" si="20"/>
        <v>16.666666666666668</v>
      </c>
      <c r="AB9" s="191">
        <f t="shared" si="21"/>
        <v>200</v>
      </c>
      <c r="AC9" s="191">
        <f t="shared" si="2"/>
        <v>0</v>
      </c>
      <c r="AD9" s="192">
        <f t="shared" si="3"/>
        <v>0</v>
      </c>
      <c r="AE9" s="192">
        <f t="shared" si="4"/>
        <v>200</v>
      </c>
      <c r="AF9" s="192">
        <f t="shared" si="5"/>
        <v>0</v>
      </c>
      <c r="AG9" s="192">
        <f t="shared" si="6"/>
        <v>0</v>
      </c>
      <c r="AH9" s="192">
        <f t="shared" si="7"/>
        <v>0</v>
      </c>
      <c r="AI9" s="192">
        <f t="shared" si="8"/>
        <v>0</v>
      </c>
      <c r="AJ9" s="192">
        <f t="shared" si="9"/>
        <v>0</v>
      </c>
      <c r="AK9" s="192">
        <f t="shared" si="10"/>
        <v>0</v>
      </c>
      <c r="AL9" s="192">
        <f t="shared" si="11"/>
        <v>0</v>
      </c>
      <c r="AM9" s="192">
        <f t="shared" si="12"/>
        <v>0</v>
      </c>
      <c r="AN9" s="192">
        <f t="shared" si="13"/>
        <v>0</v>
      </c>
      <c r="AO9" s="192">
        <f t="shared" si="14"/>
        <v>0</v>
      </c>
      <c r="AP9" s="193">
        <f t="shared" si="15"/>
        <v>1</v>
      </c>
      <c r="AQ9" s="194">
        <f t="shared" si="16"/>
        <v>25</v>
      </c>
      <c r="AR9" s="191">
        <f t="shared" si="22"/>
        <v>41.666666666666671</v>
      </c>
      <c r="AS9" s="191">
        <f t="shared" si="23"/>
        <v>500.00000000000006</v>
      </c>
      <c r="AT9" s="191">
        <f t="shared" si="17"/>
        <v>500</v>
      </c>
      <c r="AU9" s="192">
        <f t="shared" si="18"/>
        <v>41.666666666666664</v>
      </c>
      <c r="AV9" s="192">
        <f t="shared" si="18"/>
        <v>41.666666666666664</v>
      </c>
      <c r="AW9" s="192">
        <f t="shared" si="18"/>
        <v>41.666666666666664</v>
      </c>
      <c r="AX9" s="192">
        <f t="shared" si="18"/>
        <v>41.666666666666664</v>
      </c>
      <c r="AY9" s="192">
        <f t="shared" si="18"/>
        <v>41.666666666666664</v>
      </c>
      <c r="AZ9" s="192">
        <f t="shared" si="18"/>
        <v>41.666666666666664</v>
      </c>
      <c r="BA9" s="192">
        <f t="shared" si="18"/>
        <v>41.666666666666664</v>
      </c>
      <c r="BB9" s="192">
        <f t="shared" si="18"/>
        <v>41.666666666666664</v>
      </c>
      <c r="BC9" s="192">
        <f t="shared" si="18"/>
        <v>41.666666666666664</v>
      </c>
      <c r="BD9" s="192">
        <f t="shared" si="18"/>
        <v>41.666666666666664</v>
      </c>
      <c r="BE9" s="192">
        <f t="shared" si="18"/>
        <v>41.666666666666664</v>
      </c>
      <c r="BF9" s="195">
        <f t="shared" si="18"/>
        <v>41.666666666666664</v>
      </c>
    </row>
    <row r="10" spans="1:60" ht="15">
      <c r="A10" s="29" t="str">
        <f t="shared" si="19"/>
        <v>Income</v>
      </c>
      <c r="B10" s="44"/>
      <c r="C10" s="45" t="s">
        <v>89</v>
      </c>
      <c r="D10" s="46"/>
      <c r="E10" s="5" t="s">
        <v>11</v>
      </c>
      <c r="F10" s="47"/>
      <c r="G10" s="46"/>
      <c r="H10" s="46"/>
      <c r="I10" s="49"/>
      <c r="J10" s="88" t="str">
        <f t="shared" si="0"/>
        <v/>
      </c>
      <c r="K10" s="33"/>
      <c r="L10" s="31" t="str">
        <f t="shared" si="1"/>
        <v/>
      </c>
      <c r="M10" s="32">
        <f>IF($AA10&lt;&gt;"",$AA10*IF(ISERROR(VLOOKUP(Alt_Currency,Lookup_Currencies,2,FALSE)=TRUE),1,VLOOKUP(Alt_Currency,Lookup_Currencies,2,FALSE)),"")</f>
        <v>0</v>
      </c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25"/>
      <c r="AA10" s="191">
        <f t="shared" si="20"/>
        <v>0</v>
      </c>
      <c r="AB10" s="191">
        <f t="shared" si="21"/>
        <v>0</v>
      </c>
      <c r="AC10" s="191" t="str">
        <f t="shared" si="2"/>
        <v/>
      </c>
      <c r="AD10" s="192" t="str">
        <f t="shared" si="3"/>
        <v/>
      </c>
      <c r="AE10" s="192" t="str">
        <f t="shared" si="4"/>
        <v/>
      </c>
      <c r="AF10" s="192" t="str">
        <f t="shared" si="5"/>
        <v/>
      </c>
      <c r="AG10" s="192" t="str">
        <f t="shared" si="6"/>
        <v/>
      </c>
      <c r="AH10" s="192" t="str">
        <f t="shared" si="7"/>
        <v/>
      </c>
      <c r="AI10" s="192" t="str">
        <f t="shared" si="8"/>
        <v/>
      </c>
      <c r="AJ10" s="192" t="str">
        <f t="shared" si="9"/>
        <v/>
      </c>
      <c r="AK10" s="192" t="str">
        <f t="shared" si="10"/>
        <v/>
      </c>
      <c r="AL10" s="192" t="str">
        <f t="shared" si="11"/>
        <v/>
      </c>
      <c r="AM10" s="192" t="str">
        <f t="shared" si="12"/>
        <v/>
      </c>
      <c r="AN10" s="192" t="str">
        <f t="shared" si="13"/>
        <v/>
      </c>
      <c r="AO10" s="192" t="str">
        <f t="shared" si="14"/>
        <v/>
      </c>
      <c r="AP10" s="193">
        <f t="shared" si="15"/>
        <v>1</v>
      </c>
      <c r="AQ10" s="194" t="str">
        <f t="shared" si="16"/>
        <v/>
      </c>
      <c r="AR10" s="191" t="str">
        <f t="shared" si="22"/>
        <v/>
      </c>
      <c r="AS10" s="191" t="str">
        <f t="shared" si="23"/>
        <v/>
      </c>
      <c r="AT10" s="191" t="str">
        <f t="shared" si="17"/>
        <v/>
      </c>
      <c r="AU10" s="192" t="str">
        <f t="shared" si="18"/>
        <v/>
      </c>
      <c r="AV10" s="192" t="str">
        <f t="shared" si="18"/>
        <v/>
      </c>
      <c r="AW10" s="192" t="str">
        <f t="shared" si="18"/>
        <v/>
      </c>
      <c r="AX10" s="192" t="str">
        <f t="shared" si="18"/>
        <v/>
      </c>
      <c r="AY10" s="192" t="str">
        <f t="shared" si="18"/>
        <v/>
      </c>
      <c r="AZ10" s="192" t="str">
        <f t="shared" si="18"/>
        <v/>
      </c>
      <c r="BA10" s="192" t="str">
        <f t="shared" si="18"/>
        <v/>
      </c>
      <c r="BB10" s="192" t="str">
        <f t="shared" si="18"/>
        <v/>
      </c>
      <c r="BC10" s="192" t="str">
        <f t="shared" si="18"/>
        <v/>
      </c>
      <c r="BD10" s="192" t="str">
        <f t="shared" si="18"/>
        <v/>
      </c>
      <c r="BE10" s="192" t="str">
        <f t="shared" si="18"/>
        <v/>
      </c>
      <c r="BF10" s="195" t="str">
        <f t="shared" si="18"/>
        <v/>
      </c>
    </row>
    <row r="11" spans="1:60">
      <c r="A11" s="34"/>
      <c r="B11" s="22"/>
      <c r="C11" s="35"/>
      <c r="D11" s="2"/>
      <c r="E11" s="2"/>
      <c r="F11" s="23"/>
      <c r="G11" s="24"/>
      <c r="H11" s="89" t="s">
        <v>56</v>
      </c>
      <c r="I11" s="36">
        <f>SUMIF(Planner_Category,'Master Data'!$B4,Planner!$I$5:$I$115)</f>
        <v>6000</v>
      </c>
      <c r="K11" s="37">
        <f>SUMIF(Planner_Category,'Master Data'!$B4,Planner!$K$5:$K$115)</f>
        <v>4500</v>
      </c>
      <c r="L11" s="37">
        <f>SUMIF(Planner_Category,'Master Data'!$B4,Planner!$L$5:$L$115)</f>
        <v>4645.833333333333</v>
      </c>
      <c r="M11" s="90">
        <f>SUMIF(Planner_Category,'Master Data'!$B4,Planner!$M$5:$M$115)</f>
        <v>6765.3089583333331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4"/>
      <c r="AA11" s="191">
        <f t="shared" si="20"/>
        <v>0</v>
      </c>
      <c r="AB11" s="191">
        <f t="shared" si="21"/>
        <v>0</v>
      </c>
      <c r="AC11" s="191" t="str">
        <f t="shared" si="2"/>
        <v/>
      </c>
      <c r="AD11" s="192" t="str">
        <f t="shared" si="3"/>
        <v/>
      </c>
      <c r="AE11" s="192" t="str">
        <f t="shared" si="4"/>
        <v/>
      </c>
      <c r="AF11" s="192" t="str">
        <f t="shared" si="5"/>
        <v/>
      </c>
      <c r="AG11" s="192" t="str">
        <f t="shared" si="6"/>
        <v/>
      </c>
      <c r="AH11" s="192" t="str">
        <f t="shared" si="7"/>
        <v/>
      </c>
      <c r="AI11" s="192" t="str">
        <f t="shared" si="8"/>
        <v/>
      </c>
      <c r="AJ11" s="192" t="str">
        <f t="shared" si="9"/>
        <v/>
      </c>
      <c r="AK11" s="192" t="str">
        <f t="shared" si="10"/>
        <v/>
      </c>
      <c r="AL11" s="192" t="str">
        <f t="shared" si="11"/>
        <v/>
      </c>
      <c r="AM11" s="192" t="str">
        <f t="shared" si="12"/>
        <v/>
      </c>
      <c r="AN11" s="192" t="str">
        <f t="shared" si="13"/>
        <v/>
      </c>
      <c r="AO11" s="192" t="str">
        <f t="shared" si="14"/>
        <v/>
      </c>
      <c r="AP11" s="193">
        <f t="shared" si="15"/>
        <v>1</v>
      </c>
      <c r="AQ11" s="194" t="str">
        <f t="shared" si="16"/>
        <v/>
      </c>
      <c r="AR11" s="191" t="str">
        <f t="shared" si="22"/>
        <v/>
      </c>
      <c r="AS11" s="191" t="str">
        <f t="shared" si="23"/>
        <v/>
      </c>
      <c r="AT11" s="191" t="str">
        <f t="shared" si="17"/>
        <v/>
      </c>
      <c r="AU11" s="192" t="str">
        <f t="shared" si="18"/>
        <v/>
      </c>
      <c r="AV11" s="192" t="str">
        <f t="shared" si="18"/>
        <v/>
      </c>
      <c r="AW11" s="192" t="str">
        <f t="shared" si="18"/>
        <v/>
      </c>
      <c r="AX11" s="192" t="str">
        <f t="shared" si="18"/>
        <v/>
      </c>
      <c r="AY11" s="192" t="str">
        <f t="shared" si="18"/>
        <v/>
      </c>
      <c r="AZ11" s="192" t="str">
        <f t="shared" si="18"/>
        <v/>
      </c>
      <c r="BA11" s="192" t="str">
        <f t="shared" si="18"/>
        <v/>
      </c>
      <c r="BB11" s="192" t="str">
        <f t="shared" si="18"/>
        <v/>
      </c>
      <c r="BC11" s="192" t="str">
        <f t="shared" si="18"/>
        <v/>
      </c>
      <c r="BD11" s="192" t="str">
        <f t="shared" si="18"/>
        <v/>
      </c>
      <c r="BE11" s="192" t="str">
        <f t="shared" si="18"/>
        <v/>
      </c>
      <c r="BF11" s="195" t="str">
        <f t="shared" si="18"/>
        <v/>
      </c>
    </row>
    <row r="12" spans="1:60" ht="21">
      <c r="A12" s="21" t="str">
        <f>'Master Data'!B10</f>
        <v>Rental Property</v>
      </c>
      <c r="B12" s="22"/>
      <c r="C12" s="38"/>
      <c r="D12" s="3"/>
      <c r="E12" s="3"/>
      <c r="F12" s="23"/>
      <c r="G12" s="24"/>
      <c r="H12" s="24"/>
      <c r="I12" s="39"/>
      <c r="J12" s="40"/>
      <c r="K12" s="41"/>
      <c r="L12" s="42"/>
      <c r="M12" s="43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4"/>
      <c r="AA12" s="191">
        <f t="shared" si="20"/>
        <v>0</v>
      </c>
      <c r="AB12" s="191">
        <f t="shared" si="21"/>
        <v>0</v>
      </c>
      <c r="AC12" s="191" t="str">
        <f t="shared" si="2"/>
        <v/>
      </c>
      <c r="AD12" s="192" t="str">
        <f t="shared" si="3"/>
        <v/>
      </c>
      <c r="AE12" s="192" t="str">
        <f t="shared" si="4"/>
        <v/>
      </c>
      <c r="AF12" s="192" t="str">
        <f t="shared" si="5"/>
        <v/>
      </c>
      <c r="AG12" s="192" t="str">
        <f t="shared" si="6"/>
        <v/>
      </c>
      <c r="AH12" s="192" t="str">
        <f t="shared" si="7"/>
        <v/>
      </c>
      <c r="AI12" s="192" t="str">
        <f t="shared" si="8"/>
        <v/>
      </c>
      <c r="AJ12" s="192" t="str">
        <f t="shared" si="9"/>
        <v/>
      </c>
      <c r="AK12" s="192" t="str">
        <f t="shared" si="10"/>
        <v/>
      </c>
      <c r="AL12" s="192" t="str">
        <f t="shared" si="11"/>
        <v/>
      </c>
      <c r="AM12" s="192" t="str">
        <f t="shared" si="12"/>
        <v/>
      </c>
      <c r="AN12" s="192" t="str">
        <f t="shared" si="13"/>
        <v/>
      </c>
      <c r="AO12" s="192" t="str">
        <f t="shared" si="14"/>
        <v/>
      </c>
      <c r="AP12" s="193">
        <f t="shared" si="15"/>
        <v>1</v>
      </c>
      <c r="AQ12" s="194" t="str">
        <f t="shared" si="16"/>
        <v/>
      </c>
      <c r="AR12" s="191" t="str">
        <f t="shared" si="22"/>
        <v/>
      </c>
      <c r="AS12" s="191" t="str">
        <f t="shared" si="23"/>
        <v/>
      </c>
      <c r="AT12" s="191" t="str">
        <f t="shared" si="17"/>
        <v/>
      </c>
      <c r="AU12" s="192" t="str">
        <f t="shared" si="18"/>
        <v/>
      </c>
      <c r="AV12" s="192" t="str">
        <f t="shared" si="18"/>
        <v/>
      </c>
      <c r="AW12" s="192" t="str">
        <f t="shared" si="18"/>
        <v/>
      </c>
      <c r="AX12" s="192" t="str">
        <f t="shared" si="18"/>
        <v/>
      </c>
      <c r="AY12" s="192" t="str">
        <f t="shared" si="18"/>
        <v/>
      </c>
      <c r="AZ12" s="192" t="str">
        <f t="shared" si="18"/>
        <v/>
      </c>
      <c r="BA12" s="192" t="str">
        <f t="shared" si="18"/>
        <v/>
      </c>
      <c r="BB12" s="192" t="str">
        <f t="shared" si="18"/>
        <v/>
      </c>
      <c r="BC12" s="192" t="str">
        <f t="shared" si="18"/>
        <v/>
      </c>
      <c r="BD12" s="192" t="str">
        <f t="shared" si="18"/>
        <v/>
      </c>
      <c r="BE12" s="192" t="str">
        <f t="shared" si="18"/>
        <v/>
      </c>
      <c r="BF12" s="195" t="str">
        <f t="shared" si="18"/>
        <v/>
      </c>
    </row>
    <row r="13" spans="1:60" ht="15">
      <c r="A13" s="29" t="str">
        <f>A12</f>
        <v>Rental Property</v>
      </c>
      <c r="B13" s="44" t="s">
        <v>146</v>
      </c>
      <c r="C13" s="45" t="s">
        <v>148</v>
      </c>
      <c r="D13" s="46" t="s">
        <v>65</v>
      </c>
      <c r="E13" s="5" t="s">
        <v>11</v>
      </c>
      <c r="F13" s="47" t="s">
        <v>16</v>
      </c>
      <c r="G13" s="46">
        <v>1</v>
      </c>
      <c r="H13" s="46"/>
      <c r="I13" s="48">
        <v>605.16999999999996</v>
      </c>
      <c r="J13" s="88" t="str">
        <f>IF(AND($AQ13&lt;&gt;0,$AQ13&lt;&gt;""),IF($L13&lt;&gt;"",$AQ13/$L13,0),"")</f>
        <v/>
      </c>
      <c r="K13" s="33">
        <v>605.16999999999996</v>
      </c>
      <c r="L13" s="31">
        <f>IF($AA13&lt;&gt;0,$AA13,"")</f>
        <v>605.16999999999996</v>
      </c>
      <c r="M13" s="32">
        <f>IF($AA13&lt;&gt;"",$AA13*IF(ISERROR(VLOOKUP(Alt_Currency,Lookup_Currencies,2,FALSE)=TRUE),1,VLOOKUP(Alt_Currency,Lookup_Currencies,2,FALSE)),"")</f>
        <v>881.25460569999996</v>
      </c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25"/>
      <c r="AA13" s="191">
        <f t="shared" si="20"/>
        <v>605.16999999999996</v>
      </c>
      <c r="AB13" s="191">
        <f t="shared" si="21"/>
        <v>7262.04</v>
      </c>
      <c r="AC13" s="191">
        <f t="shared" si="2"/>
        <v>605.16999999999996</v>
      </c>
      <c r="AD13" s="192">
        <f t="shared" si="3"/>
        <v>605.16999999999996</v>
      </c>
      <c r="AE13" s="192">
        <f t="shared" si="4"/>
        <v>605.16999999999996</v>
      </c>
      <c r="AF13" s="192">
        <f t="shared" si="5"/>
        <v>605.16999999999996</v>
      </c>
      <c r="AG13" s="192">
        <f t="shared" si="6"/>
        <v>605.16999999999996</v>
      </c>
      <c r="AH13" s="192">
        <f t="shared" si="7"/>
        <v>605.16999999999996</v>
      </c>
      <c r="AI13" s="192">
        <f t="shared" si="8"/>
        <v>605.16999999999996</v>
      </c>
      <c r="AJ13" s="192">
        <f t="shared" si="9"/>
        <v>605.16999999999996</v>
      </c>
      <c r="AK13" s="192">
        <f t="shared" si="10"/>
        <v>605.16999999999996</v>
      </c>
      <c r="AL13" s="192">
        <f t="shared" si="11"/>
        <v>605.16999999999996</v>
      </c>
      <c r="AM13" s="192">
        <f t="shared" si="12"/>
        <v>605.16999999999996</v>
      </c>
      <c r="AN13" s="192">
        <f t="shared" si="13"/>
        <v>605.16999999999996</v>
      </c>
      <c r="AO13" s="192">
        <f t="shared" si="14"/>
        <v>605.16999999999996</v>
      </c>
      <c r="AP13" s="193">
        <f t="shared" si="15"/>
        <v>1</v>
      </c>
      <c r="AQ13" s="194">
        <f t="shared" si="16"/>
        <v>0</v>
      </c>
      <c r="AR13" s="191">
        <f t="shared" si="22"/>
        <v>605.16999999999996</v>
      </c>
      <c r="AS13" s="191">
        <f t="shared" si="23"/>
        <v>7262.04</v>
      </c>
      <c r="AT13" s="191">
        <f t="shared" si="17"/>
        <v>605.16999999999996</v>
      </c>
      <c r="AU13" s="192">
        <f t="shared" si="18"/>
        <v>605.16999999999996</v>
      </c>
      <c r="AV13" s="192">
        <f t="shared" si="18"/>
        <v>605.16999999999996</v>
      </c>
      <c r="AW13" s="192">
        <f t="shared" si="18"/>
        <v>605.16999999999996</v>
      </c>
      <c r="AX13" s="192">
        <f t="shared" si="18"/>
        <v>605.16999999999996</v>
      </c>
      <c r="AY13" s="192">
        <f t="shared" si="18"/>
        <v>605.16999999999996</v>
      </c>
      <c r="AZ13" s="192">
        <f t="shared" si="18"/>
        <v>605.16999999999996</v>
      </c>
      <c r="BA13" s="192">
        <f t="shared" si="18"/>
        <v>605.16999999999996</v>
      </c>
      <c r="BB13" s="192">
        <f t="shared" si="18"/>
        <v>605.16999999999996</v>
      </c>
      <c r="BC13" s="192">
        <f t="shared" si="18"/>
        <v>605.16999999999996</v>
      </c>
      <c r="BD13" s="192">
        <f t="shared" si="18"/>
        <v>605.16999999999996</v>
      </c>
      <c r="BE13" s="192">
        <f t="shared" si="18"/>
        <v>605.16999999999996</v>
      </c>
      <c r="BF13" s="195">
        <f t="shared" si="18"/>
        <v>605.16999999999996</v>
      </c>
    </row>
    <row r="14" spans="1:60" ht="15">
      <c r="A14" s="29" t="str">
        <f t="shared" ref="A14:A15" si="24">A13</f>
        <v>Rental Property</v>
      </c>
      <c r="B14" s="44"/>
      <c r="C14" s="45" t="s">
        <v>149</v>
      </c>
      <c r="D14" s="46"/>
      <c r="E14" s="5" t="s">
        <v>4</v>
      </c>
      <c r="F14" s="47"/>
      <c r="G14" s="46"/>
      <c r="H14" s="46"/>
      <c r="I14" s="48"/>
      <c r="J14" s="88" t="str">
        <f>IF(AND($AQ14&lt;&gt;0,$AQ14&lt;&gt;""),IF($L14&lt;&gt;"",$AQ14/$L14,0),"")</f>
        <v/>
      </c>
      <c r="K14" s="33"/>
      <c r="L14" s="31" t="str">
        <f>IF($AA14&lt;&gt;0,$AA14,"")</f>
        <v/>
      </c>
      <c r="M14" s="32">
        <f>IF($AA14&lt;&gt;"",$AA14*IF(ISERROR(VLOOKUP(Alt_Currency,Lookup_Currencies,2,FALSE)=TRUE),1,VLOOKUP(Alt_Currency,Lookup_Currencies,2,FALSE)),"")</f>
        <v>0</v>
      </c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25"/>
      <c r="AA14" s="191">
        <f t="shared" si="20"/>
        <v>0</v>
      </c>
      <c r="AB14" s="191">
        <f t="shared" si="21"/>
        <v>0</v>
      </c>
      <c r="AC14" s="191" t="str">
        <f t="shared" si="2"/>
        <v/>
      </c>
      <c r="AD14" s="192" t="str">
        <f t="shared" si="3"/>
        <v/>
      </c>
      <c r="AE14" s="192" t="str">
        <f t="shared" si="4"/>
        <v/>
      </c>
      <c r="AF14" s="192" t="str">
        <f t="shared" si="5"/>
        <v/>
      </c>
      <c r="AG14" s="192" t="str">
        <f t="shared" si="6"/>
        <v/>
      </c>
      <c r="AH14" s="192" t="str">
        <f t="shared" si="7"/>
        <v/>
      </c>
      <c r="AI14" s="192" t="str">
        <f t="shared" si="8"/>
        <v/>
      </c>
      <c r="AJ14" s="192" t="str">
        <f t="shared" si="9"/>
        <v/>
      </c>
      <c r="AK14" s="192" t="str">
        <f t="shared" si="10"/>
        <v/>
      </c>
      <c r="AL14" s="192" t="str">
        <f t="shared" si="11"/>
        <v/>
      </c>
      <c r="AM14" s="192" t="str">
        <f t="shared" si="12"/>
        <v/>
      </c>
      <c r="AN14" s="192" t="str">
        <f t="shared" si="13"/>
        <v/>
      </c>
      <c r="AO14" s="192" t="str">
        <f t="shared" si="14"/>
        <v/>
      </c>
      <c r="AP14" s="193">
        <f t="shared" si="15"/>
        <v>1</v>
      </c>
      <c r="AQ14" s="194" t="str">
        <f t="shared" si="16"/>
        <v/>
      </c>
      <c r="AR14" s="191" t="str">
        <f t="shared" si="22"/>
        <v/>
      </c>
      <c r="AS14" s="191" t="str">
        <f t="shared" si="23"/>
        <v/>
      </c>
      <c r="AT14" s="191" t="str">
        <f t="shared" si="17"/>
        <v/>
      </c>
      <c r="AU14" s="192" t="str">
        <f t="shared" si="18"/>
        <v/>
      </c>
      <c r="AV14" s="192" t="str">
        <f t="shared" si="18"/>
        <v/>
      </c>
      <c r="AW14" s="192" t="str">
        <f t="shared" si="18"/>
        <v/>
      </c>
      <c r="AX14" s="192" t="str">
        <f t="shared" si="18"/>
        <v/>
      </c>
      <c r="AY14" s="192" t="str">
        <f t="shared" si="18"/>
        <v/>
      </c>
      <c r="AZ14" s="192" t="str">
        <f t="shared" si="18"/>
        <v/>
      </c>
      <c r="BA14" s="192" t="str">
        <f t="shared" si="18"/>
        <v/>
      </c>
      <c r="BB14" s="192" t="str">
        <f t="shared" si="18"/>
        <v/>
      </c>
      <c r="BC14" s="192" t="str">
        <f t="shared" si="18"/>
        <v/>
      </c>
      <c r="BD14" s="192" t="str">
        <f t="shared" si="18"/>
        <v/>
      </c>
      <c r="BE14" s="192" t="str">
        <f t="shared" si="18"/>
        <v/>
      </c>
      <c r="BF14" s="195" t="str">
        <f t="shared" si="18"/>
        <v/>
      </c>
    </row>
    <row r="15" spans="1:60" ht="15">
      <c r="A15" s="29" t="str">
        <f t="shared" si="24"/>
        <v>Rental Property</v>
      </c>
      <c r="B15" s="44"/>
      <c r="C15" s="45"/>
      <c r="D15" s="46"/>
      <c r="E15" s="5" t="s">
        <v>4</v>
      </c>
      <c r="F15" s="47"/>
      <c r="G15" s="46"/>
      <c r="H15" s="46"/>
      <c r="I15" s="49"/>
      <c r="J15" s="88" t="str">
        <f>IF(AND($AQ15&lt;&gt;0,$AQ15&lt;&gt;""),IF($L15&lt;&gt;"",$AQ15/$L15,0),"")</f>
        <v/>
      </c>
      <c r="K15" s="33"/>
      <c r="L15" s="31" t="str">
        <f>IF($AA15&lt;&gt;0,$AA15,"")</f>
        <v/>
      </c>
      <c r="M15" s="32">
        <f>IF($AA15&lt;&gt;"",$AA15*IF(ISERROR(VLOOKUP(Alt_Currency,Lookup_Currencies,2,FALSE)=TRUE),1,VLOOKUP(Alt_Currency,Lookup_Currencies,2,FALSE)),"")</f>
        <v>0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25"/>
      <c r="AA15" s="191">
        <f t="shared" si="20"/>
        <v>0</v>
      </c>
      <c r="AB15" s="191">
        <f t="shared" si="21"/>
        <v>0</v>
      </c>
      <c r="AC15" s="191" t="str">
        <f t="shared" si="2"/>
        <v/>
      </c>
      <c r="AD15" s="192" t="str">
        <f t="shared" si="3"/>
        <v/>
      </c>
      <c r="AE15" s="192" t="str">
        <f t="shared" si="4"/>
        <v/>
      </c>
      <c r="AF15" s="192" t="str">
        <f t="shared" si="5"/>
        <v/>
      </c>
      <c r="AG15" s="192" t="str">
        <f t="shared" si="6"/>
        <v/>
      </c>
      <c r="AH15" s="192" t="str">
        <f t="shared" si="7"/>
        <v/>
      </c>
      <c r="AI15" s="192" t="str">
        <f t="shared" si="8"/>
        <v/>
      </c>
      <c r="AJ15" s="192" t="str">
        <f t="shared" si="9"/>
        <v/>
      </c>
      <c r="AK15" s="192" t="str">
        <f t="shared" si="10"/>
        <v/>
      </c>
      <c r="AL15" s="192" t="str">
        <f t="shared" si="11"/>
        <v/>
      </c>
      <c r="AM15" s="192" t="str">
        <f t="shared" si="12"/>
        <v/>
      </c>
      <c r="AN15" s="192" t="str">
        <f t="shared" si="13"/>
        <v/>
      </c>
      <c r="AO15" s="192" t="str">
        <f t="shared" si="14"/>
        <v/>
      </c>
      <c r="AP15" s="193">
        <f t="shared" si="15"/>
        <v>1</v>
      </c>
      <c r="AQ15" s="194" t="str">
        <f t="shared" si="16"/>
        <v/>
      </c>
      <c r="AR15" s="191" t="str">
        <f t="shared" si="22"/>
        <v/>
      </c>
      <c r="AS15" s="191" t="str">
        <f t="shared" si="23"/>
        <v/>
      </c>
      <c r="AT15" s="191" t="str">
        <f t="shared" si="17"/>
        <v/>
      </c>
      <c r="AU15" s="192" t="str">
        <f t="shared" ref="AU15:BF24" si="25">IF($F15="Monthly",$AT15*$G15,IF($F15="Annually",($AT15*$G15)/12,IF($F15="Weekly",(($AT15*$G15)*52)/12,IF($F15="Quarterly",($AT15*$G15)/3,IF($F15="Bi-weekly",(($AT15*$G15)*26)/12,IF($F15="Half-year",(($AT15*$G15)*2)/12,IF($F15="Bi-monthly",($AT15*$G15)/2,IF($F15="One-Off",IF(MONTH(AU$3)=7,($AT15*$G15),""),""))))))))</f>
        <v/>
      </c>
      <c r="AV15" s="192" t="str">
        <f t="shared" si="25"/>
        <v/>
      </c>
      <c r="AW15" s="192" t="str">
        <f t="shared" si="25"/>
        <v/>
      </c>
      <c r="AX15" s="192" t="str">
        <f t="shared" si="25"/>
        <v/>
      </c>
      <c r="AY15" s="192" t="str">
        <f t="shared" si="25"/>
        <v/>
      </c>
      <c r="AZ15" s="192" t="str">
        <f t="shared" si="25"/>
        <v/>
      </c>
      <c r="BA15" s="192" t="str">
        <f t="shared" si="25"/>
        <v/>
      </c>
      <c r="BB15" s="192" t="str">
        <f t="shared" si="25"/>
        <v/>
      </c>
      <c r="BC15" s="192" t="str">
        <f t="shared" si="25"/>
        <v/>
      </c>
      <c r="BD15" s="192" t="str">
        <f t="shared" si="25"/>
        <v/>
      </c>
      <c r="BE15" s="192" t="str">
        <f t="shared" si="25"/>
        <v/>
      </c>
      <c r="BF15" s="195" t="str">
        <f t="shared" si="25"/>
        <v/>
      </c>
    </row>
    <row r="16" spans="1:60">
      <c r="A16" s="34"/>
      <c r="B16" s="22"/>
      <c r="C16" s="23"/>
      <c r="D16" s="2"/>
      <c r="E16" s="2"/>
      <c r="F16" s="23"/>
      <c r="G16" s="24"/>
      <c r="H16" s="89" t="s">
        <v>55</v>
      </c>
      <c r="I16" s="36">
        <f>SUMIF(Planner_Category,'Master Data'!$B10,Planner!$I$5:$I$115)</f>
        <v>605.16999999999996</v>
      </c>
      <c r="K16" s="37">
        <f>SUMIF(Planner_Category,'Master Data'!$B10,Planner!$K$5:$K$115)</f>
        <v>605.16999999999996</v>
      </c>
      <c r="L16" s="37">
        <f>SUMIF(Planner_Category,'Master Data'!$B10,Planner!$L$5:$L$115)</f>
        <v>605.16999999999996</v>
      </c>
      <c r="M16" s="37">
        <f>SUMIF(Planner_Category,'Master Data'!$B10,Planner!$M$5:$M$115)</f>
        <v>881.25460569999996</v>
      </c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22"/>
      <c r="AA16" s="191">
        <f t="shared" si="20"/>
        <v>0</v>
      </c>
      <c r="AB16" s="191">
        <f t="shared" si="21"/>
        <v>0</v>
      </c>
      <c r="AC16" s="191" t="str">
        <f t="shared" si="2"/>
        <v/>
      </c>
      <c r="AD16" s="192" t="str">
        <f t="shared" si="3"/>
        <v/>
      </c>
      <c r="AE16" s="192" t="str">
        <f t="shared" si="4"/>
        <v/>
      </c>
      <c r="AF16" s="192" t="str">
        <f t="shared" si="5"/>
        <v/>
      </c>
      <c r="AG16" s="192" t="str">
        <f t="shared" si="6"/>
        <v/>
      </c>
      <c r="AH16" s="192" t="str">
        <f t="shared" si="7"/>
        <v/>
      </c>
      <c r="AI16" s="192" t="str">
        <f t="shared" si="8"/>
        <v/>
      </c>
      <c r="AJ16" s="192" t="str">
        <f t="shared" si="9"/>
        <v/>
      </c>
      <c r="AK16" s="192" t="str">
        <f t="shared" si="10"/>
        <v/>
      </c>
      <c r="AL16" s="192" t="str">
        <f t="shared" si="11"/>
        <v/>
      </c>
      <c r="AM16" s="192" t="str">
        <f t="shared" si="12"/>
        <v/>
      </c>
      <c r="AN16" s="192" t="str">
        <f t="shared" si="13"/>
        <v/>
      </c>
      <c r="AO16" s="192" t="str">
        <f t="shared" si="14"/>
        <v/>
      </c>
      <c r="AP16" s="193">
        <f t="shared" si="15"/>
        <v>1</v>
      </c>
      <c r="AQ16" s="194" t="str">
        <f t="shared" si="16"/>
        <v/>
      </c>
      <c r="AR16" s="191" t="str">
        <f t="shared" si="22"/>
        <v/>
      </c>
      <c r="AS16" s="191" t="str">
        <f t="shared" si="23"/>
        <v/>
      </c>
      <c r="AT16" s="191" t="str">
        <f t="shared" si="17"/>
        <v/>
      </c>
      <c r="AU16" s="192" t="str">
        <f t="shared" si="25"/>
        <v/>
      </c>
      <c r="AV16" s="192" t="str">
        <f t="shared" si="25"/>
        <v/>
      </c>
      <c r="AW16" s="192" t="str">
        <f t="shared" si="25"/>
        <v/>
      </c>
      <c r="AX16" s="192" t="str">
        <f t="shared" si="25"/>
        <v/>
      </c>
      <c r="AY16" s="192" t="str">
        <f t="shared" si="25"/>
        <v/>
      </c>
      <c r="AZ16" s="192" t="str">
        <f t="shared" si="25"/>
        <v/>
      </c>
      <c r="BA16" s="192" t="str">
        <f t="shared" si="25"/>
        <v/>
      </c>
      <c r="BB16" s="192" t="str">
        <f t="shared" si="25"/>
        <v/>
      </c>
      <c r="BC16" s="192" t="str">
        <f t="shared" si="25"/>
        <v/>
      </c>
      <c r="BD16" s="192" t="str">
        <f t="shared" si="25"/>
        <v/>
      </c>
      <c r="BE16" s="192" t="str">
        <f t="shared" si="25"/>
        <v/>
      </c>
      <c r="BF16" s="195" t="str">
        <f t="shared" si="25"/>
        <v/>
      </c>
    </row>
    <row r="17" spans="1:58" ht="21">
      <c r="A17" s="21" t="str">
        <f>'Master Data'!B8</f>
        <v>Home Expenses</v>
      </c>
      <c r="B17" s="22"/>
      <c r="C17" s="38"/>
      <c r="D17" s="3"/>
      <c r="E17" s="3"/>
      <c r="F17" s="23"/>
      <c r="G17" s="24"/>
      <c r="H17" s="24"/>
      <c r="I17" s="39"/>
      <c r="J17" s="40"/>
      <c r="K17" s="41"/>
      <c r="L17" s="42"/>
      <c r="M17" s="43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4"/>
      <c r="AA17" s="191">
        <f t="shared" si="20"/>
        <v>0</v>
      </c>
      <c r="AB17" s="191">
        <f t="shared" si="21"/>
        <v>0</v>
      </c>
      <c r="AC17" s="191" t="str">
        <f t="shared" si="2"/>
        <v/>
      </c>
      <c r="AD17" s="192" t="str">
        <f t="shared" si="3"/>
        <v/>
      </c>
      <c r="AE17" s="192" t="str">
        <f t="shared" si="4"/>
        <v/>
      </c>
      <c r="AF17" s="192" t="str">
        <f t="shared" si="5"/>
        <v/>
      </c>
      <c r="AG17" s="192" t="str">
        <f t="shared" si="6"/>
        <v/>
      </c>
      <c r="AH17" s="192" t="str">
        <f t="shared" si="7"/>
        <v/>
      </c>
      <c r="AI17" s="192" t="str">
        <f t="shared" si="8"/>
        <v/>
      </c>
      <c r="AJ17" s="192" t="str">
        <f t="shared" si="9"/>
        <v/>
      </c>
      <c r="AK17" s="192" t="str">
        <f t="shared" si="10"/>
        <v/>
      </c>
      <c r="AL17" s="192" t="str">
        <f t="shared" si="11"/>
        <v/>
      </c>
      <c r="AM17" s="192" t="str">
        <f t="shared" si="12"/>
        <v/>
      </c>
      <c r="AN17" s="192" t="str">
        <f t="shared" si="13"/>
        <v/>
      </c>
      <c r="AO17" s="192" t="str">
        <f t="shared" si="14"/>
        <v/>
      </c>
      <c r="AP17" s="193">
        <f t="shared" si="15"/>
        <v>1</v>
      </c>
      <c r="AQ17" s="194" t="str">
        <f t="shared" si="16"/>
        <v/>
      </c>
      <c r="AR17" s="191" t="str">
        <f t="shared" si="22"/>
        <v/>
      </c>
      <c r="AS17" s="191" t="str">
        <f t="shared" si="23"/>
        <v/>
      </c>
      <c r="AT17" s="191" t="str">
        <f t="shared" si="17"/>
        <v/>
      </c>
      <c r="AU17" s="192" t="str">
        <f t="shared" si="25"/>
        <v/>
      </c>
      <c r="AV17" s="192" t="str">
        <f t="shared" si="25"/>
        <v/>
      </c>
      <c r="AW17" s="192" t="str">
        <f t="shared" si="25"/>
        <v/>
      </c>
      <c r="AX17" s="192" t="str">
        <f t="shared" si="25"/>
        <v/>
      </c>
      <c r="AY17" s="192" t="str">
        <f t="shared" si="25"/>
        <v/>
      </c>
      <c r="AZ17" s="192" t="str">
        <f t="shared" si="25"/>
        <v/>
      </c>
      <c r="BA17" s="192" t="str">
        <f t="shared" si="25"/>
        <v/>
      </c>
      <c r="BB17" s="192" t="str">
        <f t="shared" si="25"/>
        <v/>
      </c>
      <c r="BC17" s="192" t="str">
        <f t="shared" si="25"/>
        <v/>
      </c>
      <c r="BD17" s="192" t="str">
        <f t="shared" si="25"/>
        <v/>
      </c>
      <c r="BE17" s="192" t="str">
        <f t="shared" si="25"/>
        <v/>
      </c>
      <c r="BF17" s="195" t="str">
        <f t="shared" si="25"/>
        <v/>
      </c>
    </row>
    <row r="18" spans="1:58" ht="15">
      <c r="A18" s="29" t="str">
        <f>A17</f>
        <v>Home Expenses</v>
      </c>
      <c r="B18" s="44" t="s">
        <v>146</v>
      </c>
      <c r="C18" s="45" t="s">
        <v>150</v>
      </c>
      <c r="D18" s="46" t="s">
        <v>65</v>
      </c>
      <c r="E18" s="5" t="s">
        <v>4</v>
      </c>
      <c r="F18" s="47" t="s">
        <v>16</v>
      </c>
      <c r="G18" s="46">
        <v>1</v>
      </c>
      <c r="H18" s="46"/>
      <c r="I18" s="48">
        <v>500</v>
      </c>
      <c r="J18" s="88" t="str">
        <f t="shared" ref="J18:J38" si="26">IF(AND($AQ18&lt;&gt;0,$AQ18&lt;&gt;""),IF($L18&lt;&gt;"",$AQ18/$L18,0),"")</f>
        <v/>
      </c>
      <c r="K18" s="33">
        <v>500</v>
      </c>
      <c r="L18" s="31">
        <f>IF($AA18&lt;&gt;0,$AA18,"")</f>
        <v>500</v>
      </c>
      <c r="M18" s="32">
        <f t="shared" ref="M18:M38" si="27">IF($AA18&lt;&gt;"",$AA18*IF(ISERROR(VLOOKUP(Alt_Currency,Lookup_Currencies,2,FALSE)=TRUE),1,VLOOKUP(Alt_Currency,Lookup_Currencies,2,FALSE)),"")</f>
        <v>728.10500000000002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25"/>
      <c r="AA18" s="191">
        <f t="shared" si="20"/>
        <v>500</v>
      </c>
      <c r="AB18" s="191">
        <f t="shared" si="21"/>
        <v>6000</v>
      </c>
      <c r="AC18" s="191">
        <f t="shared" si="2"/>
        <v>500</v>
      </c>
      <c r="AD18" s="192">
        <f t="shared" si="3"/>
        <v>500</v>
      </c>
      <c r="AE18" s="192">
        <f t="shared" si="4"/>
        <v>500</v>
      </c>
      <c r="AF18" s="192">
        <f t="shared" si="5"/>
        <v>500</v>
      </c>
      <c r="AG18" s="192">
        <f t="shared" si="6"/>
        <v>500</v>
      </c>
      <c r="AH18" s="192">
        <f t="shared" si="7"/>
        <v>500</v>
      </c>
      <c r="AI18" s="192">
        <f t="shared" si="8"/>
        <v>500</v>
      </c>
      <c r="AJ18" s="192">
        <f t="shared" si="9"/>
        <v>500</v>
      </c>
      <c r="AK18" s="192">
        <f t="shared" si="10"/>
        <v>500</v>
      </c>
      <c r="AL18" s="192">
        <f t="shared" si="11"/>
        <v>500</v>
      </c>
      <c r="AM18" s="192">
        <f t="shared" si="12"/>
        <v>500</v>
      </c>
      <c r="AN18" s="192">
        <f t="shared" si="13"/>
        <v>500</v>
      </c>
      <c r="AO18" s="192">
        <f t="shared" si="14"/>
        <v>500</v>
      </c>
      <c r="AP18" s="193">
        <f t="shared" si="15"/>
        <v>1</v>
      </c>
      <c r="AQ18" s="194">
        <f t="shared" si="16"/>
        <v>0</v>
      </c>
      <c r="AR18" s="191">
        <f t="shared" si="22"/>
        <v>500</v>
      </c>
      <c r="AS18" s="191">
        <f t="shared" si="23"/>
        <v>6000</v>
      </c>
      <c r="AT18" s="191">
        <f t="shared" si="17"/>
        <v>500</v>
      </c>
      <c r="AU18" s="192">
        <f t="shared" si="25"/>
        <v>500</v>
      </c>
      <c r="AV18" s="192">
        <f t="shared" si="25"/>
        <v>500</v>
      </c>
      <c r="AW18" s="192">
        <f t="shared" si="25"/>
        <v>500</v>
      </c>
      <c r="AX18" s="192">
        <f t="shared" si="25"/>
        <v>500</v>
      </c>
      <c r="AY18" s="192">
        <f t="shared" si="25"/>
        <v>500</v>
      </c>
      <c r="AZ18" s="192">
        <f t="shared" si="25"/>
        <v>500</v>
      </c>
      <c r="BA18" s="192">
        <f t="shared" si="25"/>
        <v>500</v>
      </c>
      <c r="BB18" s="192">
        <f t="shared" si="25"/>
        <v>500</v>
      </c>
      <c r="BC18" s="192">
        <f t="shared" si="25"/>
        <v>500</v>
      </c>
      <c r="BD18" s="192">
        <f t="shared" si="25"/>
        <v>500</v>
      </c>
      <c r="BE18" s="192">
        <f t="shared" si="25"/>
        <v>500</v>
      </c>
      <c r="BF18" s="195">
        <f t="shared" si="25"/>
        <v>500</v>
      </c>
    </row>
    <row r="19" spans="1:58" ht="15">
      <c r="A19" s="29" t="str">
        <f t="shared" ref="A19:A32" si="28">A18</f>
        <v>Home Expenses</v>
      </c>
      <c r="B19" s="44"/>
      <c r="C19" s="45"/>
      <c r="D19" s="46"/>
      <c r="E19" s="5" t="s">
        <v>4</v>
      </c>
      <c r="F19" s="47"/>
      <c r="G19" s="46"/>
      <c r="H19" s="46"/>
      <c r="I19" s="48"/>
      <c r="J19" s="88" t="str">
        <f t="shared" si="26"/>
        <v/>
      </c>
      <c r="K19" s="33"/>
      <c r="L19" s="31" t="str">
        <f t="shared" ref="L19:L38" si="29">IF($AA19&lt;&gt;0,$AA19,"")</f>
        <v/>
      </c>
      <c r="M19" s="32">
        <f t="shared" si="27"/>
        <v>0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25"/>
      <c r="AA19" s="191">
        <f t="shared" si="20"/>
        <v>0</v>
      </c>
      <c r="AB19" s="191">
        <f t="shared" si="21"/>
        <v>0</v>
      </c>
      <c r="AC19" s="191" t="str">
        <f t="shared" si="2"/>
        <v/>
      </c>
      <c r="AD19" s="192" t="str">
        <f t="shared" si="3"/>
        <v/>
      </c>
      <c r="AE19" s="192" t="str">
        <f t="shared" si="4"/>
        <v/>
      </c>
      <c r="AF19" s="192" t="str">
        <f t="shared" si="5"/>
        <v/>
      </c>
      <c r="AG19" s="192" t="str">
        <f t="shared" si="6"/>
        <v/>
      </c>
      <c r="AH19" s="192" t="str">
        <f t="shared" si="7"/>
        <v/>
      </c>
      <c r="AI19" s="192" t="str">
        <f t="shared" si="8"/>
        <v/>
      </c>
      <c r="AJ19" s="192" t="str">
        <f t="shared" si="9"/>
        <v/>
      </c>
      <c r="AK19" s="192" t="str">
        <f t="shared" si="10"/>
        <v/>
      </c>
      <c r="AL19" s="192" t="str">
        <f t="shared" si="11"/>
        <v/>
      </c>
      <c r="AM19" s="192" t="str">
        <f t="shared" si="12"/>
        <v/>
      </c>
      <c r="AN19" s="192" t="str">
        <f t="shared" si="13"/>
        <v/>
      </c>
      <c r="AO19" s="192" t="str">
        <f t="shared" si="14"/>
        <v/>
      </c>
      <c r="AP19" s="193">
        <f t="shared" si="15"/>
        <v>1</v>
      </c>
      <c r="AQ19" s="194" t="str">
        <f t="shared" si="16"/>
        <v/>
      </c>
      <c r="AR19" s="191" t="str">
        <f t="shared" si="22"/>
        <v/>
      </c>
      <c r="AS19" s="191" t="str">
        <f t="shared" si="23"/>
        <v/>
      </c>
      <c r="AT19" s="191" t="str">
        <f t="shared" si="17"/>
        <v/>
      </c>
      <c r="AU19" s="192" t="str">
        <f t="shared" si="25"/>
        <v/>
      </c>
      <c r="AV19" s="192" t="str">
        <f t="shared" si="25"/>
        <v/>
      </c>
      <c r="AW19" s="192" t="str">
        <f t="shared" si="25"/>
        <v/>
      </c>
      <c r="AX19" s="192" t="str">
        <f t="shared" si="25"/>
        <v/>
      </c>
      <c r="AY19" s="192" t="str">
        <f t="shared" si="25"/>
        <v/>
      </c>
      <c r="AZ19" s="192" t="str">
        <f t="shared" si="25"/>
        <v/>
      </c>
      <c r="BA19" s="192" t="str">
        <f t="shared" si="25"/>
        <v/>
      </c>
      <c r="BB19" s="192" t="str">
        <f t="shared" si="25"/>
        <v/>
      </c>
      <c r="BC19" s="192" t="str">
        <f t="shared" si="25"/>
        <v/>
      </c>
      <c r="BD19" s="192" t="str">
        <f t="shared" si="25"/>
        <v/>
      </c>
      <c r="BE19" s="192" t="str">
        <f t="shared" si="25"/>
        <v/>
      </c>
      <c r="BF19" s="195" t="str">
        <f t="shared" si="25"/>
        <v/>
      </c>
    </row>
    <row r="20" spans="1:58" ht="15">
      <c r="A20" s="29" t="str">
        <f t="shared" si="28"/>
        <v>Home Expenses</v>
      </c>
      <c r="B20" s="44" t="s">
        <v>146</v>
      </c>
      <c r="C20" s="45" t="s">
        <v>151</v>
      </c>
      <c r="D20" s="46" t="s">
        <v>66</v>
      </c>
      <c r="E20" s="5" t="s">
        <v>4</v>
      </c>
      <c r="F20" s="47" t="s">
        <v>16</v>
      </c>
      <c r="G20" s="46">
        <v>1</v>
      </c>
      <c r="H20" s="46"/>
      <c r="I20" s="49">
        <v>35</v>
      </c>
      <c r="J20" s="88">
        <f t="shared" si="26"/>
        <v>0</v>
      </c>
      <c r="K20" s="33"/>
      <c r="L20" s="31" t="str">
        <f t="shared" si="29"/>
        <v/>
      </c>
      <c r="M20" s="32">
        <f t="shared" si="27"/>
        <v>0</v>
      </c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25"/>
      <c r="AA20" s="191">
        <f t="shared" si="20"/>
        <v>0</v>
      </c>
      <c r="AB20" s="191">
        <f t="shared" si="21"/>
        <v>0</v>
      </c>
      <c r="AC20" s="191">
        <f t="shared" si="2"/>
        <v>0</v>
      </c>
      <c r="AD20" s="192">
        <f t="shared" si="3"/>
        <v>0</v>
      </c>
      <c r="AE20" s="192">
        <f t="shared" si="4"/>
        <v>0</v>
      </c>
      <c r="AF20" s="192">
        <f t="shared" si="5"/>
        <v>0</v>
      </c>
      <c r="AG20" s="192">
        <f t="shared" si="6"/>
        <v>0</v>
      </c>
      <c r="AH20" s="192">
        <f t="shared" si="7"/>
        <v>0</v>
      </c>
      <c r="AI20" s="192">
        <f t="shared" si="8"/>
        <v>0</v>
      </c>
      <c r="AJ20" s="192">
        <f t="shared" si="9"/>
        <v>0</v>
      </c>
      <c r="AK20" s="192">
        <f t="shared" si="10"/>
        <v>0</v>
      </c>
      <c r="AL20" s="192">
        <f t="shared" si="11"/>
        <v>0</v>
      </c>
      <c r="AM20" s="192">
        <f t="shared" si="12"/>
        <v>0</v>
      </c>
      <c r="AN20" s="192">
        <f t="shared" si="13"/>
        <v>0</v>
      </c>
      <c r="AO20" s="192">
        <f t="shared" si="14"/>
        <v>0</v>
      </c>
      <c r="AP20" s="193">
        <f t="shared" si="15"/>
        <v>1</v>
      </c>
      <c r="AQ20" s="194">
        <f t="shared" si="16"/>
        <v>35</v>
      </c>
      <c r="AR20" s="191">
        <f t="shared" si="22"/>
        <v>35</v>
      </c>
      <c r="AS20" s="191">
        <f t="shared" si="23"/>
        <v>420</v>
      </c>
      <c r="AT20" s="191">
        <f t="shared" si="17"/>
        <v>35</v>
      </c>
      <c r="AU20" s="192">
        <f t="shared" si="25"/>
        <v>35</v>
      </c>
      <c r="AV20" s="192">
        <f t="shared" si="25"/>
        <v>35</v>
      </c>
      <c r="AW20" s="192">
        <f t="shared" si="25"/>
        <v>35</v>
      </c>
      <c r="AX20" s="192">
        <f t="shared" si="25"/>
        <v>35</v>
      </c>
      <c r="AY20" s="192">
        <f t="shared" si="25"/>
        <v>35</v>
      </c>
      <c r="AZ20" s="192">
        <f t="shared" si="25"/>
        <v>35</v>
      </c>
      <c r="BA20" s="192">
        <f t="shared" si="25"/>
        <v>35</v>
      </c>
      <c r="BB20" s="192">
        <f t="shared" si="25"/>
        <v>35</v>
      </c>
      <c r="BC20" s="192">
        <f t="shared" si="25"/>
        <v>35</v>
      </c>
      <c r="BD20" s="192">
        <f t="shared" si="25"/>
        <v>35</v>
      </c>
      <c r="BE20" s="192">
        <f t="shared" si="25"/>
        <v>35</v>
      </c>
      <c r="BF20" s="195">
        <f t="shared" si="25"/>
        <v>35</v>
      </c>
    </row>
    <row r="21" spans="1:58" ht="15">
      <c r="A21" s="29" t="str">
        <f t="shared" si="28"/>
        <v>Home Expenses</v>
      </c>
      <c r="B21" s="44" t="s">
        <v>146</v>
      </c>
      <c r="C21" s="45" t="s">
        <v>22</v>
      </c>
      <c r="D21" s="46" t="s">
        <v>99</v>
      </c>
      <c r="E21" s="5" t="s">
        <v>4</v>
      </c>
      <c r="F21" s="47" t="s">
        <v>26</v>
      </c>
      <c r="G21" s="46">
        <v>1</v>
      </c>
      <c r="H21" s="46"/>
      <c r="I21" s="48">
        <v>80</v>
      </c>
      <c r="J21" s="88">
        <f t="shared" si="26"/>
        <v>0</v>
      </c>
      <c r="K21" s="33"/>
      <c r="L21" s="31" t="str">
        <f t="shared" si="29"/>
        <v/>
      </c>
      <c r="M21" s="32">
        <f t="shared" si="27"/>
        <v>0</v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25"/>
      <c r="AA21" s="191">
        <f t="shared" si="20"/>
        <v>0</v>
      </c>
      <c r="AB21" s="191">
        <f t="shared" si="21"/>
        <v>0</v>
      </c>
      <c r="AC21" s="191">
        <f t="shared" si="2"/>
        <v>0</v>
      </c>
      <c r="AD21" s="192">
        <f t="shared" si="3"/>
        <v>0</v>
      </c>
      <c r="AE21" s="192">
        <f t="shared" si="4"/>
        <v>0</v>
      </c>
      <c r="AF21" s="192">
        <f t="shared" si="5"/>
        <v>0</v>
      </c>
      <c r="AG21" s="192">
        <f t="shared" si="6"/>
        <v>0</v>
      </c>
      <c r="AH21" s="192">
        <f t="shared" si="7"/>
        <v>0</v>
      </c>
      <c r="AI21" s="192">
        <f t="shared" si="8"/>
        <v>0</v>
      </c>
      <c r="AJ21" s="192">
        <f t="shared" si="9"/>
        <v>0</v>
      </c>
      <c r="AK21" s="192">
        <f t="shared" si="10"/>
        <v>0</v>
      </c>
      <c r="AL21" s="192">
        <f t="shared" si="11"/>
        <v>0</v>
      </c>
      <c r="AM21" s="192">
        <f t="shared" si="12"/>
        <v>0</v>
      </c>
      <c r="AN21" s="192">
        <f t="shared" si="13"/>
        <v>0</v>
      </c>
      <c r="AO21" s="192">
        <f t="shared" si="14"/>
        <v>0</v>
      </c>
      <c r="AP21" s="193">
        <f t="shared" si="15"/>
        <v>1</v>
      </c>
      <c r="AQ21" s="194">
        <f t="shared" si="16"/>
        <v>27</v>
      </c>
      <c r="AR21" s="191">
        <f t="shared" si="22"/>
        <v>26.666666666666668</v>
      </c>
      <c r="AS21" s="191">
        <f t="shared" si="23"/>
        <v>320</v>
      </c>
      <c r="AT21" s="191">
        <f t="shared" si="17"/>
        <v>80</v>
      </c>
      <c r="AU21" s="192">
        <f t="shared" si="25"/>
        <v>26.666666666666668</v>
      </c>
      <c r="AV21" s="192">
        <f t="shared" si="25"/>
        <v>26.666666666666668</v>
      </c>
      <c r="AW21" s="192">
        <f t="shared" si="25"/>
        <v>26.666666666666668</v>
      </c>
      <c r="AX21" s="192">
        <f t="shared" si="25"/>
        <v>26.666666666666668</v>
      </c>
      <c r="AY21" s="192">
        <f t="shared" si="25"/>
        <v>26.666666666666668</v>
      </c>
      <c r="AZ21" s="192">
        <f t="shared" si="25"/>
        <v>26.666666666666668</v>
      </c>
      <c r="BA21" s="192">
        <f t="shared" si="25"/>
        <v>26.666666666666668</v>
      </c>
      <c r="BB21" s="192">
        <f t="shared" si="25"/>
        <v>26.666666666666668</v>
      </c>
      <c r="BC21" s="192">
        <f t="shared" si="25"/>
        <v>26.666666666666668</v>
      </c>
      <c r="BD21" s="192">
        <f t="shared" si="25"/>
        <v>26.666666666666668</v>
      </c>
      <c r="BE21" s="192">
        <f t="shared" si="25"/>
        <v>26.666666666666668</v>
      </c>
      <c r="BF21" s="195">
        <f t="shared" si="25"/>
        <v>26.666666666666668</v>
      </c>
    </row>
    <row r="22" spans="1:58" ht="15">
      <c r="A22" s="29" t="str">
        <f t="shared" si="28"/>
        <v>Home Expenses</v>
      </c>
      <c r="B22" s="44" t="s">
        <v>146</v>
      </c>
      <c r="C22" s="45" t="s">
        <v>23</v>
      </c>
      <c r="D22" s="46" t="s">
        <v>99</v>
      </c>
      <c r="E22" s="5" t="s">
        <v>4</v>
      </c>
      <c r="F22" s="47" t="s">
        <v>26</v>
      </c>
      <c r="G22" s="46">
        <v>1</v>
      </c>
      <c r="H22" s="46"/>
      <c r="I22" s="49">
        <v>145</v>
      </c>
      <c r="J22" s="88">
        <f t="shared" si="26"/>
        <v>0</v>
      </c>
      <c r="K22" s="33"/>
      <c r="L22" s="31" t="str">
        <f t="shared" si="29"/>
        <v/>
      </c>
      <c r="M22" s="32">
        <f t="shared" si="27"/>
        <v>0</v>
      </c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25"/>
      <c r="AA22" s="191">
        <f t="shared" si="20"/>
        <v>0</v>
      </c>
      <c r="AB22" s="191">
        <f t="shared" si="21"/>
        <v>0</v>
      </c>
      <c r="AC22" s="191">
        <f t="shared" si="2"/>
        <v>0</v>
      </c>
      <c r="AD22" s="192">
        <f t="shared" si="3"/>
        <v>0</v>
      </c>
      <c r="AE22" s="192">
        <f t="shared" si="4"/>
        <v>0</v>
      </c>
      <c r="AF22" s="192">
        <f t="shared" si="5"/>
        <v>0</v>
      </c>
      <c r="AG22" s="192">
        <f t="shared" si="6"/>
        <v>0</v>
      </c>
      <c r="AH22" s="192">
        <f t="shared" si="7"/>
        <v>0</v>
      </c>
      <c r="AI22" s="192">
        <f t="shared" si="8"/>
        <v>0</v>
      </c>
      <c r="AJ22" s="192">
        <f t="shared" si="9"/>
        <v>0</v>
      </c>
      <c r="AK22" s="192">
        <f t="shared" si="10"/>
        <v>0</v>
      </c>
      <c r="AL22" s="192">
        <f t="shared" si="11"/>
        <v>0</v>
      </c>
      <c r="AM22" s="192">
        <f t="shared" si="12"/>
        <v>0</v>
      </c>
      <c r="AN22" s="192">
        <f t="shared" si="13"/>
        <v>0</v>
      </c>
      <c r="AO22" s="192">
        <f t="shared" si="14"/>
        <v>0</v>
      </c>
      <c r="AP22" s="193">
        <f t="shared" si="15"/>
        <v>1</v>
      </c>
      <c r="AQ22" s="194">
        <f t="shared" si="16"/>
        <v>48</v>
      </c>
      <c r="AR22" s="191">
        <f t="shared" si="22"/>
        <v>48.333333333333336</v>
      </c>
      <c r="AS22" s="191">
        <f t="shared" si="23"/>
        <v>580</v>
      </c>
      <c r="AT22" s="191">
        <f t="shared" si="17"/>
        <v>145</v>
      </c>
      <c r="AU22" s="192">
        <f t="shared" si="25"/>
        <v>48.333333333333336</v>
      </c>
      <c r="AV22" s="192">
        <f t="shared" si="25"/>
        <v>48.333333333333336</v>
      </c>
      <c r="AW22" s="192">
        <f t="shared" si="25"/>
        <v>48.333333333333336</v>
      </c>
      <c r="AX22" s="192">
        <f t="shared" si="25"/>
        <v>48.333333333333336</v>
      </c>
      <c r="AY22" s="192">
        <f t="shared" si="25"/>
        <v>48.333333333333336</v>
      </c>
      <c r="AZ22" s="192">
        <f t="shared" si="25"/>
        <v>48.333333333333336</v>
      </c>
      <c r="BA22" s="192">
        <f t="shared" si="25"/>
        <v>48.333333333333336</v>
      </c>
      <c r="BB22" s="192">
        <f t="shared" si="25"/>
        <v>48.333333333333336</v>
      </c>
      <c r="BC22" s="192">
        <f t="shared" si="25"/>
        <v>48.333333333333336</v>
      </c>
      <c r="BD22" s="192">
        <f t="shared" si="25"/>
        <v>48.333333333333336</v>
      </c>
      <c r="BE22" s="192">
        <f t="shared" si="25"/>
        <v>48.333333333333336</v>
      </c>
      <c r="BF22" s="195">
        <f t="shared" si="25"/>
        <v>48.333333333333336</v>
      </c>
    </row>
    <row r="23" spans="1:58" ht="15">
      <c r="A23" s="29" t="str">
        <f t="shared" si="28"/>
        <v>Home Expenses</v>
      </c>
      <c r="B23" s="44" t="s">
        <v>146</v>
      </c>
      <c r="C23" s="45" t="s">
        <v>24</v>
      </c>
      <c r="D23" s="46" t="s">
        <v>99</v>
      </c>
      <c r="E23" s="5" t="s">
        <v>4</v>
      </c>
      <c r="F23" s="47" t="s">
        <v>26</v>
      </c>
      <c r="G23" s="46">
        <v>1</v>
      </c>
      <c r="H23" s="46"/>
      <c r="I23" s="48">
        <v>90</v>
      </c>
      <c r="J23" s="88">
        <f t="shared" si="26"/>
        <v>0</v>
      </c>
      <c r="K23" s="33"/>
      <c r="L23" s="31" t="str">
        <f t="shared" si="29"/>
        <v/>
      </c>
      <c r="M23" s="32">
        <f t="shared" si="27"/>
        <v>0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25"/>
      <c r="AA23" s="191">
        <f t="shared" si="20"/>
        <v>0</v>
      </c>
      <c r="AB23" s="191">
        <f t="shared" si="21"/>
        <v>0</v>
      </c>
      <c r="AC23" s="191">
        <f t="shared" si="2"/>
        <v>0</v>
      </c>
      <c r="AD23" s="192">
        <f t="shared" si="3"/>
        <v>0</v>
      </c>
      <c r="AE23" s="192">
        <f t="shared" si="4"/>
        <v>0</v>
      </c>
      <c r="AF23" s="192">
        <f t="shared" si="5"/>
        <v>0</v>
      </c>
      <c r="AG23" s="192">
        <f t="shared" si="6"/>
        <v>0</v>
      </c>
      <c r="AH23" s="192">
        <f t="shared" si="7"/>
        <v>0</v>
      </c>
      <c r="AI23" s="192">
        <f t="shared" si="8"/>
        <v>0</v>
      </c>
      <c r="AJ23" s="192">
        <f t="shared" si="9"/>
        <v>0</v>
      </c>
      <c r="AK23" s="192">
        <f t="shared" si="10"/>
        <v>0</v>
      </c>
      <c r="AL23" s="192">
        <f t="shared" si="11"/>
        <v>0</v>
      </c>
      <c r="AM23" s="192">
        <f t="shared" si="12"/>
        <v>0</v>
      </c>
      <c r="AN23" s="192">
        <f t="shared" si="13"/>
        <v>0</v>
      </c>
      <c r="AO23" s="192">
        <f t="shared" si="14"/>
        <v>0</v>
      </c>
      <c r="AP23" s="193">
        <f t="shared" si="15"/>
        <v>1</v>
      </c>
      <c r="AQ23" s="194">
        <f t="shared" si="16"/>
        <v>30</v>
      </c>
      <c r="AR23" s="191">
        <f t="shared" si="22"/>
        <v>30</v>
      </c>
      <c r="AS23" s="191">
        <f t="shared" si="23"/>
        <v>360</v>
      </c>
      <c r="AT23" s="191">
        <f t="shared" si="17"/>
        <v>90</v>
      </c>
      <c r="AU23" s="192">
        <f t="shared" si="25"/>
        <v>30</v>
      </c>
      <c r="AV23" s="192">
        <f t="shared" si="25"/>
        <v>30</v>
      </c>
      <c r="AW23" s="192">
        <f t="shared" si="25"/>
        <v>30</v>
      </c>
      <c r="AX23" s="192">
        <f t="shared" si="25"/>
        <v>30</v>
      </c>
      <c r="AY23" s="192">
        <f t="shared" si="25"/>
        <v>30</v>
      </c>
      <c r="AZ23" s="192">
        <f t="shared" si="25"/>
        <v>30</v>
      </c>
      <c r="BA23" s="192">
        <f t="shared" si="25"/>
        <v>30</v>
      </c>
      <c r="BB23" s="192">
        <f t="shared" si="25"/>
        <v>30</v>
      </c>
      <c r="BC23" s="192">
        <f t="shared" si="25"/>
        <v>30</v>
      </c>
      <c r="BD23" s="192">
        <f t="shared" si="25"/>
        <v>30</v>
      </c>
      <c r="BE23" s="192">
        <f t="shared" si="25"/>
        <v>30</v>
      </c>
      <c r="BF23" s="195">
        <f t="shared" si="25"/>
        <v>30</v>
      </c>
    </row>
    <row r="24" spans="1:58" ht="15">
      <c r="A24" s="29" t="str">
        <f t="shared" si="28"/>
        <v>Home Expenses</v>
      </c>
      <c r="B24" s="44" t="s">
        <v>146</v>
      </c>
      <c r="C24" s="45" t="s">
        <v>52</v>
      </c>
      <c r="D24" s="46" t="s">
        <v>77</v>
      </c>
      <c r="E24" s="5" t="s">
        <v>4</v>
      </c>
      <c r="F24" s="47" t="s">
        <v>16</v>
      </c>
      <c r="G24" s="46">
        <v>1</v>
      </c>
      <c r="H24" s="46"/>
      <c r="I24" s="49">
        <v>70</v>
      </c>
      <c r="J24" s="88">
        <f t="shared" si="26"/>
        <v>0</v>
      </c>
      <c r="K24" s="33"/>
      <c r="L24" s="31" t="str">
        <f t="shared" si="29"/>
        <v/>
      </c>
      <c r="M24" s="32">
        <f t="shared" si="27"/>
        <v>0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25"/>
      <c r="AA24" s="191">
        <f t="shared" si="20"/>
        <v>0</v>
      </c>
      <c r="AB24" s="191">
        <f t="shared" si="21"/>
        <v>0</v>
      </c>
      <c r="AC24" s="191">
        <f t="shared" si="2"/>
        <v>0</v>
      </c>
      <c r="AD24" s="192">
        <f t="shared" si="3"/>
        <v>0</v>
      </c>
      <c r="AE24" s="192">
        <f t="shared" si="4"/>
        <v>0</v>
      </c>
      <c r="AF24" s="192">
        <f t="shared" si="5"/>
        <v>0</v>
      </c>
      <c r="AG24" s="192">
        <f t="shared" si="6"/>
        <v>0</v>
      </c>
      <c r="AH24" s="192">
        <f t="shared" si="7"/>
        <v>0</v>
      </c>
      <c r="AI24" s="192">
        <f t="shared" si="8"/>
        <v>0</v>
      </c>
      <c r="AJ24" s="192">
        <f t="shared" si="9"/>
        <v>0</v>
      </c>
      <c r="AK24" s="192">
        <f t="shared" si="10"/>
        <v>0</v>
      </c>
      <c r="AL24" s="192">
        <f t="shared" si="11"/>
        <v>0</v>
      </c>
      <c r="AM24" s="192">
        <f t="shared" si="12"/>
        <v>0</v>
      </c>
      <c r="AN24" s="192">
        <f t="shared" si="13"/>
        <v>0</v>
      </c>
      <c r="AO24" s="192">
        <f t="shared" si="14"/>
        <v>0</v>
      </c>
      <c r="AP24" s="193">
        <f t="shared" si="15"/>
        <v>1</v>
      </c>
      <c r="AQ24" s="194">
        <f t="shared" si="16"/>
        <v>70</v>
      </c>
      <c r="AR24" s="191">
        <f t="shared" si="22"/>
        <v>70</v>
      </c>
      <c r="AS24" s="191">
        <f t="shared" si="23"/>
        <v>840</v>
      </c>
      <c r="AT24" s="191">
        <f t="shared" si="17"/>
        <v>70</v>
      </c>
      <c r="AU24" s="192">
        <f t="shared" si="25"/>
        <v>70</v>
      </c>
      <c r="AV24" s="192">
        <f t="shared" si="25"/>
        <v>70</v>
      </c>
      <c r="AW24" s="192">
        <f t="shared" si="25"/>
        <v>70</v>
      </c>
      <c r="AX24" s="192">
        <f t="shared" si="25"/>
        <v>70</v>
      </c>
      <c r="AY24" s="192">
        <f t="shared" si="25"/>
        <v>70</v>
      </c>
      <c r="AZ24" s="192">
        <f t="shared" si="25"/>
        <v>70</v>
      </c>
      <c r="BA24" s="192">
        <f t="shared" si="25"/>
        <v>70</v>
      </c>
      <c r="BB24" s="192">
        <f t="shared" si="25"/>
        <v>70</v>
      </c>
      <c r="BC24" s="192">
        <f t="shared" si="25"/>
        <v>70</v>
      </c>
      <c r="BD24" s="192">
        <f t="shared" si="25"/>
        <v>70</v>
      </c>
      <c r="BE24" s="192">
        <f t="shared" si="25"/>
        <v>70</v>
      </c>
      <c r="BF24" s="195">
        <f t="shared" si="25"/>
        <v>70</v>
      </c>
    </row>
    <row r="25" spans="1:58" ht="15">
      <c r="A25" s="29" t="str">
        <f t="shared" si="28"/>
        <v>Home Expenses</v>
      </c>
      <c r="B25" s="44" t="s">
        <v>146</v>
      </c>
      <c r="C25" s="45" t="s">
        <v>25</v>
      </c>
      <c r="D25" s="46" t="s">
        <v>77</v>
      </c>
      <c r="E25" s="5" t="s">
        <v>4</v>
      </c>
      <c r="F25" s="47" t="s">
        <v>26</v>
      </c>
      <c r="G25" s="46">
        <v>1</v>
      </c>
      <c r="H25" s="46"/>
      <c r="I25" s="48">
        <v>74.5</v>
      </c>
      <c r="J25" s="88">
        <f t="shared" si="26"/>
        <v>0</v>
      </c>
      <c r="K25" s="33"/>
      <c r="L25" s="31" t="str">
        <f t="shared" si="29"/>
        <v/>
      </c>
      <c r="M25" s="32">
        <f t="shared" si="27"/>
        <v>0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25"/>
      <c r="AA25" s="191">
        <f t="shared" si="20"/>
        <v>0</v>
      </c>
      <c r="AB25" s="191">
        <f t="shared" si="21"/>
        <v>0</v>
      </c>
      <c r="AC25" s="191">
        <f t="shared" si="2"/>
        <v>0</v>
      </c>
      <c r="AD25" s="192">
        <f t="shared" si="3"/>
        <v>0</v>
      </c>
      <c r="AE25" s="192">
        <f t="shared" si="4"/>
        <v>0</v>
      </c>
      <c r="AF25" s="192">
        <f t="shared" si="5"/>
        <v>0</v>
      </c>
      <c r="AG25" s="192">
        <f t="shared" si="6"/>
        <v>0</v>
      </c>
      <c r="AH25" s="192">
        <f t="shared" si="7"/>
        <v>0</v>
      </c>
      <c r="AI25" s="192">
        <f t="shared" si="8"/>
        <v>0</v>
      </c>
      <c r="AJ25" s="192">
        <f t="shared" si="9"/>
        <v>0</v>
      </c>
      <c r="AK25" s="192">
        <f t="shared" si="10"/>
        <v>0</v>
      </c>
      <c r="AL25" s="192">
        <f t="shared" si="11"/>
        <v>0</v>
      </c>
      <c r="AM25" s="192">
        <f t="shared" si="12"/>
        <v>0</v>
      </c>
      <c r="AN25" s="192">
        <f t="shared" si="13"/>
        <v>0</v>
      </c>
      <c r="AO25" s="192">
        <f t="shared" si="14"/>
        <v>0</v>
      </c>
      <c r="AP25" s="193">
        <f t="shared" si="15"/>
        <v>1</v>
      </c>
      <c r="AQ25" s="194">
        <f t="shared" si="16"/>
        <v>25</v>
      </c>
      <c r="AR25" s="191">
        <f t="shared" si="22"/>
        <v>24.833333333333332</v>
      </c>
      <c r="AS25" s="191">
        <f t="shared" si="23"/>
        <v>298</v>
      </c>
      <c r="AT25" s="191">
        <f t="shared" si="17"/>
        <v>74.5</v>
      </c>
      <c r="AU25" s="192">
        <f t="shared" ref="AU25:BF34" si="30">IF($F25="Monthly",$AT25*$G25,IF($F25="Annually",($AT25*$G25)/12,IF($F25="Weekly",(($AT25*$G25)*52)/12,IF($F25="Quarterly",($AT25*$G25)/3,IF($F25="Bi-weekly",(($AT25*$G25)*26)/12,IF($F25="Half-year",(($AT25*$G25)*2)/12,IF($F25="Bi-monthly",($AT25*$G25)/2,IF($F25="One-Off",IF(MONTH(AU$3)=7,($AT25*$G25),""),""))))))))</f>
        <v>24.833333333333332</v>
      </c>
      <c r="AV25" s="192">
        <f t="shared" si="30"/>
        <v>24.833333333333332</v>
      </c>
      <c r="AW25" s="192">
        <f t="shared" si="30"/>
        <v>24.833333333333332</v>
      </c>
      <c r="AX25" s="192">
        <f t="shared" si="30"/>
        <v>24.833333333333332</v>
      </c>
      <c r="AY25" s="192">
        <f t="shared" si="30"/>
        <v>24.833333333333332</v>
      </c>
      <c r="AZ25" s="192">
        <f t="shared" si="30"/>
        <v>24.833333333333332</v>
      </c>
      <c r="BA25" s="192">
        <f t="shared" si="30"/>
        <v>24.833333333333332</v>
      </c>
      <c r="BB25" s="192">
        <f t="shared" si="30"/>
        <v>24.833333333333332</v>
      </c>
      <c r="BC25" s="192">
        <f t="shared" si="30"/>
        <v>24.833333333333332</v>
      </c>
      <c r="BD25" s="192">
        <f t="shared" si="30"/>
        <v>24.833333333333332</v>
      </c>
      <c r="BE25" s="192">
        <f t="shared" si="30"/>
        <v>24.833333333333332</v>
      </c>
      <c r="BF25" s="195">
        <f t="shared" si="30"/>
        <v>24.833333333333332</v>
      </c>
    </row>
    <row r="26" spans="1:58" ht="15">
      <c r="A26" s="29" t="str">
        <f t="shared" si="28"/>
        <v>Home Expenses</v>
      </c>
      <c r="B26" s="44" t="s">
        <v>146</v>
      </c>
      <c r="C26" s="45" t="s">
        <v>27</v>
      </c>
      <c r="D26" s="46" t="s">
        <v>77</v>
      </c>
      <c r="E26" s="5" t="s">
        <v>4</v>
      </c>
      <c r="F26" s="47" t="s">
        <v>16</v>
      </c>
      <c r="G26" s="46">
        <v>1</v>
      </c>
      <c r="H26" s="46"/>
      <c r="I26" s="49">
        <v>25</v>
      </c>
      <c r="J26" s="88">
        <f t="shared" si="26"/>
        <v>0</v>
      </c>
      <c r="K26" s="33"/>
      <c r="L26" s="31" t="str">
        <f t="shared" si="29"/>
        <v/>
      </c>
      <c r="M26" s="32">
        <f t="shared" si="27"/>
        <v>0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25"/>
      <c r="AA26" s="191">
        <f t="shared" si="20"/>
        <v>0</v>
      </c>
      <c r="AB26" s="191">
        <f t="shared" si="21"/>
        <v>0</v>
      </c>
      <c r="AC26" s="191">
        <f t="shared" si="2"/>
        <v>0</v>
      </c>
      <c r="AD26" s="192">
        <f t="shared" si="3"/>
        <v>0</v>
      </c>
      <c r="AE26" s="192">
        <f t="shared" si="4"/>
        <v>0</v>
      </c>
      <c r="AF26" s="192">
        <f t="shared" si="5"/>
        <v>0</v>
      </c>
      <c r="AG26" s="192">
        <f t="shared" si="6"/>
        <v>0</v>
      </c>
      <c r="AH26" s="192">
        <f t="shared" si="7"/>
        <v>0</v>
      </c>
      <c r="AI26" s="192">
        <f t="shared" si="8"/>
        <v>0</v>
      </c>
      <c r="AJ26" s="192">
        <f t="shared" si="9"/>
        <v>0</v>
      </c>
      <c r="AK26" s="192">
        <f t="shared" si="10"/>
        <v>0</v>
      </c>
      <c r="AL26" s="192">
        <f t="shared" si="11"/>
        <v>0</v>
      </c>
      <c r="AM26" s="192">
        <f t="shared" si="12"/>
        <v>0</v>
      </c>
      <c r="AN26" s="192">
        <f t="shared" si="13"/>
        <v>0</v>
      </c>
      <c r="AO26" s="192">
        <f t="shared" si="14"/>
        <v>0</v>
      </c>
      <c r="AP26" s="193">
        <f t="shared" si="15"/>
        <v>1</v>
      </c>
      <c r="AQ26" s="194">
        <f t="shared" si="16"/>
        <v>25</v>
      </c>
      <c r="AR26" s="191">
        <f t="shared" si="22"/>
        <v>25</v>
      </c>
      <c r="AS26" s="191">
        <f t="shared" si="23"/>
        <v>300</v>
      </c>
      <c r="AT26" s="191">
        <f t="shared" si="17"/>
        <v>25</v>
      </c>
      <c r="AU26" s="192">
        <f t="shared" si="30"/>
        <v>25</v>
      </c>
      <c r="AV26" s="192">
        <f t="shared" si="30"/>
        <v>25</v>
      </c>
      <c r="AW26" s="192">
        <f t="shared" si="30"/>
        <v>25</v>
      </c>
      <c r="AX26" s="192">
        <f t="shared" si="30"/>
        <v>25</v>
      </c>
      <c r="AY26" s="192">
        <f t="shared" si="30"/>
        <v>25</v>
      </c>
      <c r="AZ26" s="192">
        <f t="shared" si="30"/>
        <v>25</v>
      </c>
      <c r="BA26" s="192">
        <f t="shared" si="30"/>
        <v>25</v>
      </c>
      <c r="BB26" s="192">
        <f t="shared" si="30"/>
        <v>25</v>
      </c>
      <c r="BC26" s="192">
        <f t="shared" si="30"/>
        <v>25</v>
      </c>
      <c r="BD26" s="192">
        <f t="shared" si="30"/>
        <v>25</v>
      </c>
      <c r="BE26" s="192">
        <f t="shared" si="30"/>
        <v>25</v>
      </c>
      <c r="BF26" s="195">
        <f t="shared" si="30"/>
        <v>25</v>
      </c>
    </row>
    <row r="27" spans="1:58" ht="15">
      <c r="A27" s="29" t="str">
        <f t="shared" si="28"/>
        <v>Home Expenses</v>
      </c>
      <c r="B27" s="44" t="s">
        <v>146</v>
      </c>
      <c r="C27" s="45" t="s">
        <v>177</v>
      </c>
      <c r="D27" s="46" t="s">
        <v>64</v>
      </c>
      <c r="E27" s="5" t="s">
        <v>4</v>
      </c>
      <c r="F27" s="47" t="s">
        <v>16</v>
      </c>
      <c r="G27" s="46">
        <v>1</v>
      </c>
      <c r="H27" s="46"/>
      <c r="I27" s="48">
        <v>25</v>
      </c>
      <c r="J27" s="88">
        <f t="shared" si="26"/>
        <v>0</v>
      </c>
      <c r="K27" s="33"/>
      <c r="L27" s="31" t="str">
        <f t="shared" si="29"/>
        <v/>
      </c>
      <c r="M27" s="32">
        <f t="shared" si="27"/>
        <v>0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25"/>
      <c r="AA27" s="191">
        <f t="shared" si="20"/>
        <v>0</v>
      </c>
      <c r="AB27" s="191">
        <f t="shared" si="21"/>
        <v>0</v>
      </c>
      <c r="AC27" s="191">
        <f t="shared" si="2"/>
        <v>0</v>
      </c>
      <c r="AD27" s="192">
        <f t="shared" si="3"/>
        <v>0</v>
      </c>
      <c r="AE27" s="192">
        <f t="shared" si="4"/>
        <v>0</v>
      </c>
      <c r="AF27" s="192">
        <f t="shared" si="5"/>
        <v>0</v>
      </c>
      <c r="AG27" s="192">
        <f t="shared" si="6"/>
        <v>0</v>
      </c>
      <c r="AH27" s="192">
        <f t="shared" si="7"/>
        <v>0</v>
      </c>
      <c r="AI27" s="192">
        <f t="shared" si="8"/>
        <v>0</v>
      </c>
      <c r="AJ27" s="192">
        <f t="shared" si="9"/>
        <v>0</v>
      </c>
      <c r="AK27" s="192">
        <f t="shared" si="10"/>
        <v>0</v>
      </c>
      <c r="AL27" s="192">
        <f t="shared" si="11"/>
        <v>0</v>
      </c>
      <c r="AM27" s="192">
        <f t="shared" si="12"/>
        <v>0</v>
      </c>
      <c r="AN27" s="192">
        <f t="shared" si="13"/>
        <v>0</v>
      </c>
      <c r="AO27" s="192">
        <f t="shared" si="14"/>
        <v>0</v>
      </c>
      <c r="AP27" s="193">
        <f t="shared" si="15"/>
        <v>1</v>
      </c>
      <c r="AQ27" s="194">
        <f t="shared" si="16"/>
        <v>25</v>
      </c>
      <c r="AR27" s="191">
        <f t="shared" si="22"/>
        <v>25</v>
      </c>
      <c r="AS27" s="191">
        <f t="shared" si="23"/>
        <v>300</v>
      </c>
      <c r="AT27" s="191">
        <f t="shared" si="17"/>
        <v>25</v>
      </c>
      <c r="AU27" s="192">
        <f t="shared" si="30"/>
        <v>25</v>
      </c>
      <c r="AV27" s="192">
        <f t="shared" si="30"/>
        <v>25</v>
      </c>
      <c r="AW27" s="192">
        <f t="shared" si="30"/>
        <v>25</v>
      </c>
      <c r="AX27" s="192">
        <f t="shared" si="30"/>
        <v>25</v>
      </c>
      <c r="AY27" s="192">
        <f t="shared" si="30"/>
        <v>25</v>
      </c>
      <c r="AZ27" s="192">
        <f t="shared" si="30"/>
        <v>25</v>
      </c>
      <c r="BA27" s="192">
        <f t="shared" si="30"/>
        <v>25</v>
      </c>
      <c r="BB27" s="192">
        <f t="shared" si="30"/>
        <v>25</v>
      </c>
      <c r="BC27" s="192">
        <f t="shared" si="30"/>
        <v>25</v>
      </c>
      <c r="BD27" s="192">
        <f t="shared" si="30"/>
        <v>25</v>
      </c>
      <c r="BE27" s="192">
        <f t="shared" si="30"/>
        <v>25</v>
      </c>
      <c r="BF27" s="195">
        <f t="shared" si="30"/>
        <v>25</v>
      </c>
    </row>
    <row r="28" spans="1:58" ht="15">
      <c r="A28" s="29" t="str">
        <f t="shared" si="28"/>
        <v>Home Expenses</v>
      </c>
      <c r="B28" s="44"/>
      <c r="C28" s="45"/>
      <c r="D28" s="46"/>
      <c r="E28" s="5" t="s">
        <v>4</v>
      </c>
      <c r="F28" s="47"/>
      <c r="G28" s="46"/>
      <c r="H28" s="46"/>
      <c r="I28" s="48"/>
      <c r="J28" s="88" t="str">
        <f t="shared" si="26"/>
        <v/>
      </c>
      <c r="K28" s="33"/>
      <c r="L28" s="31" t="str">
        <f t="shared" si="29"/>
        <v/>
      </c>
      <c r="M28" s="32">
        <f t="shared" si="27"/>
        <v>0</v>
      </c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25"/>
      <c r="AA28" s="191">
        <f t="shared" si="20"/>
        <v>0</v>
      </c>
      <c r="AB28" s="191">
        <f t="shared" si="21"/>
        <v>0</v>
      </c>
      <c r="AC28" s="191" t="str">
        <f t="shared" si="2"/>
        <v/>
      </c>
      <c r="AD28" s="192" t="str">
        <f t="shared" si="3"/>
        <v/>
      </c>
      <c r="AE28" s="192" t="str">
        <f t="shared" si="4"/>
        <v/>
      </c>
      <c r="AF28" s="192" t="str">
        <f t="shared" si="5"/>
        <v/>
      </c>
      <c r="AG28" s="192" t="str">
        <f t="shared" si="6"/>
        <v/>
      </c>
      <c r="AH28" s="192" t="str">
        <f t="shared" si="7"/>
        <v/>
      </c>
      <c r="AI28" s="192" t="str">
        <f t="shared" si="8"/>
        <v/>
      </c>
      <c r="AJ28" s="192" t="str">
        <f t="shared" si="9"/>
        <v/>
      </c>
      <c r="AK28" s="192" t="str">
        <f t="shared" si="10"/>
        <v/>
      </c>
      <c r="AL28" s="192" t="str">
        <f t="shared" si="11"/>
        <v/>
      </c>
      <c r="AM28" s="192" t="str">
        <f t="shared" si="12"/>
        <v/>
      </c>
      <c r="AN28" s="192" t="str">
        <f t="shared" si="13"/>
        <v/>
      </c>
      <c r="AO28" s="192" t="str">
        <f t="shared" si="14"/>
        <v/>
      </c>
      <c r="AP28" s="193">
        <f t="shared" si="15"/>
        <v>1</v>
      </c>
      <c r="AQ28" s="194" t="str">
        <f t="shared" si="16"/>
        <v/>
      </c>
      <c r="AR28" s="191" t="str">
        <f t="shared" si="22"/>
        <v/>
      </c>
      <c r="AS28" s="191" t="str">
        <f t="shared" si="23"/>
        <v/>
      </c>
      <c r="AT28" s="191" t="str">
        <f t="shared" si="17"/>
        <v/>
      </c>
      <c r="AU28" s="192" t="str">
        <f t="shared" si="30"/>
        <v/>
      </c>
      <c r="AV28" s="192" t="str">
        <f t="shared" si="30"/>
        <v/>
      </c>
      <c r="AW28" s="192" t="str">
        <f t="shared" si="30"/>
        <v/>
      </c>
      <c r="AX28" s="192" t="str">
        <f t="shared" si="30"/>
        <v/>
      </c>
      <c r="AY28" s="192" t="str">
        <f t="shared" si="30"/>
        <v/>
      </c>
      <c r="AZ28" s="192" t="str">
        <f t="shared" si="30"/>
        <v/>
      </c>
      <c r="BA28" s="192" t="str">
        <f t="shared" si="30"/>
        <v/>
      </c>
      <c r="BB28" s="192" t="str">
        <f t="shared" si="30"/>
        <v/>
      </c>
      <c r="BC28" s="192" t="str">
        <f t="shared" si="30"/>
        <v/>
      </c>
      <c r="BD28" s="192" t="str">
        <f t="shared" si="30"/>
        <v/>
      </c>
      <c r="BE28" s="192" t="str">
        <f t="shared" si="30"/>
        <v/>
      </c>
      <c r="BF28" s="195" t="str">
        <f t="shared" si="30"/>
        <v/>
      </c>
    </row>
    <row r="29" spans="1:58" ht="15">
      <c r="A29" s="29" t="str">
        <f t="shared" si="28"/>
        <v>Home Expenses</v>
      </c>
      <c r="B29" s="44" t="s">
        <v>147</v>
      </c>
      <c r="C29" s="45" t="s">
        <v>27</v>
      </c>
      <c r="D29" s="46" t="s">
        <v>77</v>
      </c>
      <c r="E29" s="5" t="s">
        <v>4</v>
      </c>
      <c r="F29" s="47" t="s">
        <v>16</v>
      </c>
      <c r="G29" s="46">
        <v>1</v>
      </c>
      <c r="H29" s="46"/>
      <c r="I29" s="49">
        <v>25</v>
      </c>
      <c r="J29" s="88">
        <f t="shared" si="26"/>
        <v>0</v>
      </c>
      <c r="K29" s="33"/>
      <c r="L29" s="31" t="str">
        <f t="shared" si="29"/>
        <v/>
      </c>
      <c r="M29" s="32">
        <f t="shared" si="27"/>
        <v>0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25"/>
      <c r="AA29" s="191">
        <f t="shared" si="20"/>
        <v>0</v>
      </c>
      <c r="AB29" s="191">
        <f t="shared" si="21"/>
        <v>0</v>
      </c>
      <c r="AC29" s="191">
        <f t="shared" si="2"/>
        <v>0</v>
      </c>
      <c r="AD29" s="192">
        <f t="shared" si="3"/>
        <v>0</v>
      </c>
      <c r="AE29" s="192">
        <f t="shared" si="4"/>
        <v>0</v>
      </c>
      <c r="AF29" s="192">
        <f t="shared" si="5"/>
        <v>0</v>
      </c>
      <c r="AG29" s="192">
        <f t="shared" si="6"/>
        <v>0</v>
      </c>
      <c r="AH29" s="192">
        <f t="shared" si="7"/>
        <v>0</v>
      </c>
      <c r="AI29" s="192">
        <f t="shared" si="8"/>
        <v>0</v>
      </c>
      <c r="AJ29" s="192">
        <f t="shared" si="9"/>
        <v>0</v>
      </c>
      <c r="AK29" s="192">
        <f t="shared" si="10"/>
        <v>0</v>
      </c>
      <c r="AL29" s="192">
        <f t="shared" si="11"/>
        <v>0</v>
      </c>
      <c r="AM29" s="192">
        <f t="shared" si="12"/>
        <v>0</v>
      </c>
      <c r="AN29" s="192">
        <f t="shared" si="13"/>
        <v>0</v>
      </c>
      <c r="AO29" s="192">
        <f t="shared" si="14"/>
        <v>0</v>
      </c>
      <c r="AP29" s="193">
        <f t="shared" si="15"/>
        <v>1</v>
      </c>
      <c r="AQ29" s="194">
        <f t="shared" si="16"/>
        <v>25</v>
      </c>
      <c r="AR29" s="191">
        <f t="shared" si="22"/>
        <v>25</v>
      </c>
      <c r="AS29" s="191">
        <f t="shared" si="23"/>
        <v>300</v>
      </c>
      <c r="AT29" s="191">
        <f t="shared" si="17"/>
        <v>25</v>
      </c>
      <c r="AU29" s="192">
        <f t="shared" si="30"/>
        <v>25</v>
      </c>
      <c r="AV29" s="192">
        <f t="shared" si="30"/>
        <v>25</v>
      </c>
      <c r="AW29" s="192">
        <f t="shared" si="30"/>
        <v>25</v>
      </c>
      <c r="AX29" s="192">
        <f t="shared" si="30"/>
        <v>25</v>
      </c>
      <c r="AY29" s="192">
        <f t="shared" si="30"/>
        <v>25</v>
      </c>
      <c r="AZ29" s="192">
        <f t="shared" si="30"/>
        <v>25</v>
      </c>
      <c r="BA29" s="192">
        <f t="shared" si="30"/>
        <v>25</v>
      </c>
      <c r="BB29" s="192">
        <f t="shared" si="30"/>
        <v>25</v>
      </c>
      <c r="BC29" s="192">
        <f t="shared" si="30"/>
        <v>25</v>
      </c>
      <c r="BD29" s="192">
        <f t="shared" si="30"/>
        <v>25</v>
      </c>
      <c r="BE29" s="192">
        <f t="shared" si="30"/>
        <v>25</v>
      </c>
      <c r="BF29" s="195">
        <f t="shared" si="30"/>
        <v>25</v>
      </c>
    </row>
    <row r="30" spans="1:58" ht="15">
      <c r="A30" s="29" t="str">
        <f t="shared" si="28"/>
        <v>Home Expenses</v>
      </c>
      <c r="B30" s="44" t="s">
        <v>147</v>
      </c>
      <c r="C30" s="45" t="s">
        <v>176</v>
      </c>
      <c r="D30" s="46" t="s">
        <v>64</v>
      </c>
      <c r="E30" s="5" t="s">
        <v>4</v>
      </c>
      <c r="F30" s="47" t="s">
        <v>16</v>
      </c>
      <c r="G30" s="46">
        <v>2</v>
      </c>
      <c r="H30" s="46" t="s">
        <v>103</v>
      </c>
      <c r="I30" s="48">
        <v>100</v>
      </c>
      <c r="J30" s="88">
        <f t="shared" si="26"/>
        <v>0</v>
      </c>
      <c r="K30" s="33"/>
      <c r="L30" s="31" t="str">
        <f t="shared" si="29"/>
        <v/>
      </c>
      <c r="M30" s="32">
        <f t="shared" si="27"/>
        <v>0</v>
      </c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25"/>
      <c r="AA30" s="191">
        <f t="shared" si="20"/>
        <v>0</v>
      </c>
      <c r="AB30" s="191">
        <f t="shared" si="21"/>
        <v>0</v>
      </c>
      <c r="AC30" s="191">
        <f t="shared" si="2"/>
        <v>0</v>
      </c>
      <c r="AD30" s="192">
        <f t="shared" si="3"/>
        <v>0</v>
      </c>
      <c r="AE30" s="192">
        <f t="shared" si="4"/>
        <v>0</v>
      </c>
      <c r="AF30" s="192">
        <f t="shared" si="5"/>
        <v>0</v>
      </c>
      <c r="AG30" s="192">
        <f t="shared" si="6"/>
        <v>0</v>
      </c>
      <c r="AH30" s="192">
        <f t="shared" si="7"/>
        <v>0</v>
      </c>
      <c r="AI30" s="192">
        <f t="shared" si="8"/>
        <v>0</v>
      </c>
      <c r="AJ30" s="192">
        <f t="shared" si="9"/>
        <v>0</v>
      </c>
      <c r="AK30" s="192">
        <f t="shared" si="10"/>
        <v>0</v>
      </c>
      <c r="AL30" s="192">
        <f t="shared" si="11"/>
        <v>0</v>
      </c>
      <c r="AM30" s="192">
        <f t="shared" si="12"/>
        <v>0</v>
      </c>
      <c r="AN30" s="192">
        <f t="shared" si="13"/>
        <v>0</v>
      </c>
      <c r="AO30" s="192">
        <f t="shared" si="14"/>
        <v>0</v>
      </c>
      <c r="AP30" s="193">
        <f t="shared" si="15"/>
        <v>1.45621</v>
      </c>
      <c r="AQ30" s="194">
        <f t="shared" si="16"/>
        <v>137</v>
      </c>
      <c r="AR30" s="191">
        <f t="shared" si="22"/>
        <v>137.3428283008632</v>
      </c>
      <c r="AS30" s="191">
        <f t="shared" si="23"/>
        <v>1648.1139396103583</v>
      </c>
      <c r="AT30" s="191">
        <f t="shared" si="17"/>
        <v>68.671414150431602</v>
      </c>
      <c r="AU30" s="192">
        <f t="shared" si="30"/>
        <v>137.3428283008632</v>
      </c>
      <c r="AV30" s="192">
        <f t="shared" si="30"/>
        <v>137.3428283008632</v>
      </c>
      <c r="AW30" s="192">
        <f t="shared" si="30"/>
        <v>137.3428283008632</v>
      </c>
      <c r="AX30" s="192">
        <f t="shared" si="30"/>
        <v>137.3428283008632</v>
      </c>
      <c r="AY30" s="192">
        <f t="shared" si="30"/>
        <v>137.3428283008632</v>
      </c>
      <c r="AZ30" s="192">
        <f t="shared" si="30"/>
        <v>137.3428283008632</v>
      </c>
      <c r="BA30" s="192">
        <f t="shared" si="30"/>
        <v>137.3428283008632</v>
      </c>
      <c r="BB30" s="192">
        <f t="shared" si="30"/>
        <v>137.3428283008632</v>
      </c>
      <c r="BC30" s="192">
        <f t="shared" si="30"/>
        <v>137.3428283008632</v>
      </c>
      <c r="BD30" s="192">
        <f t="shared" si="30"/>
        <v>137.3428283008632</v>
      </c>
      <c r="BE30" s="192">
        <f t="shared" si="30"/>
        <v>137.3428283008632</v>
      </c>
      <c r="BF30" s="195">
        <f t="shared" si="30"/>
        <v>137.3428283008632</v>
      </c>
    </row>
    <row r="31" spans="1:58" ht="15">
      <c r="A31" s="29" t="str">
        <f t="shared" si="28"/>
        <v>Home Expenses</v>
      </c>
      <c r="B31" s="44" t="s">
        <v>147</v>
      </c>
      <c r="C31" s="45" t="s">
        <v>178</v>
      </c>
      <c r="D31" s="46" t="s">
        <v>64</v>
      </c>
      <c r="E31" s="5" t="s">
        <v>4</v>
      </c>
      <c r="F31" s="47" t="s">
        <v>16</v>
      </c>
      <c r="G31" s="46">
        <v>1</v>
      </c>
      <c r="H31" s="46" t="s">
        <v>103</v>
      </c>
      <c r="I31" s="49">
        <v>50</v>
      </c>
      <c r="J31" s="88">
        <f t="shared" si="26"/>
        <v>0</v>
      </c>
      <c r="K31" s="33"/>
      <c r="L31" s="31" t="str">
        <f t="shared" si="29"/>
        <v/>
      </c>
      <c r="M31" s="32">
        <f t="shared" si="27"/>
        <v>0</v>
      </c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25"/>
      <c r="AA31" s="191">
        <f t="shared" si="20"/>
        <v>0</v>
      </c>
      <c r="AB31" s="191">
        <f t="shared" si="21"/>
        <v>0</v>
      </c>
      <c r="AC31" s="191">
        <f t="shared" si="2"/>
        <v>0</v>
      </c>
      <c r="AD31" s="192">
        <f t="shared" si="3"/>
        <v>0</v>
      </c>
      <c r="AE31" s="192">
        <f t="shared" si="4"/>
        <v>0</v>
      </c>
      <c r="AF31" s="192">
        <f t="shared" si="5"/>
        <v>0</v>
      </c>
      <c r="AG31" s="192">
        <f t="shared" si="6"/>
        <v>0</v>
      </c>
      <c r="AH31" s="192">
        <f t="shared" si="7"/>
        <v>0</v>
      </c>
      <c r="AI31" s="192">
        <f t="shared" si="8"/>
        <v>0</v>
      </c>
      <c r="AJ31" s="192">
        <f t="shared" si="9"/>
        <v>0</v>
      </c>
      <c r="AK31" s="192">
        <f t="shared" si="10"/>
        <v>0</v>
      </c>
      <c r="AL31" s="192">
        <f t="shared" si="11"/>
        <v>0</v>
      </c>
      <c r="AM31" s="192">
        <f t="shared" si="12"/>
        <v>0</v>
      </c>
      <c r="AN31" s="192">
        <f t="shared" si="13"/>
        <v>0</v>
      </c>
      <c r="AO31" s="192">
        <f t="shared" si="14"/>
        <v>0</v>
      </c>
      <c r="AP31" s="193">
        <f t="shared" si="15"/>
        <v>1.45621</v>
      </c>
      <c r="AQ31" s="194">
        <f t="shared" si="16"/>
        <v>34</v>
      </c>
      <c r="AR31" s="191">
        <f t="shared" si="22"/>
        <v>34.335707075215801</v>
      </c>
      <c r="AS31" s="191">
        <f t="shared" si="23"/>
        <v>412.02848490258958</v>
      </c>
      <c r="AT31" s="191">
        <f t="shared" si="17"/>
        <v>34.335707075215801</v>
      </c>
      <c r="AU31" s="192">
        <f t="shared" si="30"/>
        <v>34.335707075215801</v>
      </c>
      <c r="AV31" s="192">
        <f t="shared" si="30"/>
        <v>34.335707075215801</v>
      </c>
      <c r="AW31" s="192">
        <f t="shared" si="30"/>
        <v>34.335707075215801</v>
      </c>
      <c r="AX31" s="192">
        <f t="shared" si="30"/>
        <v>34.335707075215801</v>
      </c>
      <c r="AY31" s="192">
        <f t="shared" si="30"/>
        <v>34.335707075215801</v>
      </c>
      <c r="AZ31" s="192">
        <f t="shared" si="30"/>
        <v>34.335707075215801</v>
      </c>
      <c r="BA31" s="192">
        <f t="shared" si="30"/>
        <v>34.335707075215801</v>
      </c>
      <c r="BB31" s="192">
        <f t="shared" si="30"/>
        <v>34.335707075215801</v>
      </c>
      <c r="BC31" s="192">
        <f t="shared" si="30"/>
        <v>34.335707075215801</v>
      </c>
      <c r="BD31" s="192">
        <f t="shared" si="30"/>
        <v>34.335707075215801</v>
      </c>
      <c r="BE31" s="192">
        <f t="shared" si="30"/>
        <v>34.335707075215801</v>
      </c>
      <c r="BF31" s="195">
        <f t="shared" si="30"/>
        <v>34.335707075215801</v>
      </c>
    </row>
    <row r="32" spans="1:58" ht="15">
      <c r="A32" s="29" t="str">
        <f t="shared" si="28"/>
        <v>Home Expenses</v>
      </c>
      <c r="B32" s="44"/>
      <c r="C32" s="45"/>
      <c r="D32" s="46"/>
      <c r="E32" s="5" t="s">
        <v>4</v>
      </c>
      <c r="F32" s="47"/>
      <c r="G32" s="46"/>
      <c r="H32" s="46"/>
      <c r="I32" s="48"/>
      <c r="J32" s="88" t="str">
        <f t="shared" si="26"/>
        <v/>
      </c>
      <c r="K32" s="33"/>
      <c r="L32" s="31" t="str">
        <f t="shared" si="29"/>
        <v/>
      </c>
      <c r="M32" s="32">
        <f t="shared" si="27"/>
        <v>0</v>
      </c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25"/>
      <c r="AA32" s="191">
        <f t="shared" si="20"/>
        <v>0</v>
      </c>
      <c r="AB32" s="191">
        <f t="shared" si="21"/>
        <v>0</v>
      </c>
      <c r="AC32" s="191" t="str">
        <f t="shared" si="2"/>
        <v/>
      </c>
      <c r="AD32" s="192" t="str">
        <f t="shared" si="3"/>
        <v/>
      </c>
      <c r="AE32" s="192" t="str">
        <f t="shared" si="4"/>
        <v/>
      </c>
      <c r="AF32" s="192" t="str">
        <f t="shared" si="5"/>
        <v/>
      </c>
      <c r="AG32" s="192" t="str">
        <f t="shared" si="6"/>
        <v/>
      </c>
      <c r="AH32" s="192" t="str">
        <f t="shared" si="7"/>
        <v/>
      </c>
      <c r="AI32" s="192" t="str">
        <f t="shared" si="8"/>
        <v/>
      </c>
      <c r="AJ32" s="192" t="str">
        <f t="shared" si="9"/>
        <v/>
      </c>
      <c r="AK32" s="192" t="str">
        <f t="shared" si="10"/>
        <v/>
      </c>
      <c r="AL32" s="192" t="str">
        <f t="shared" si="11"/>
        <v/>
      </c>
      <c r="AM32" s="192" t="str">
        <f t="shared" si="12"/>
        <v/>
      </c>
      <c r="AN32" s="192" t="str">
        <f t="shared" si="13"/>
        <v/>
      </c>
      <c r="AO32" s="192" t="str">
        <f t="shared" si="14"/>
        <v/>
      </c>
      <c r="AP32" s="193">
        <f t="shared" si="15"/>
        <v>1</v>
      </c>
      <c r="AQ32" s="194" t="str">
        <f t="shared" si="16"/>
        <v/>
      </c>
      <c r="AR32" s="191" t="str">
        <f t="shared" si="22"/>
        <v/>
      </c>
      <c r="AS32" s="191" t="str">
        <f t="shared" si="23"/>
        <v/>
      </c>
      <c r="AT32" s="191" t="str">
        <f t="shared" si="17"/>
        <v/>
      </c>
      <c r="AU32" s="192" t="str">
        <f t="shared" si="30"/>
        <v/>
      </c>
      <c r="AV32" s="192" t="str">
        <f t="shared" si="30"/>
        <v/>
      </c>
      <c r="AW32" s="192" t="str">
        <f t="shared" si="30"/>
        <v/>
      </c>
      <c r="AX32" s="192" t="str">
        <f t="shared" si="30"/>
        <v/>
      </c>
      <c r="AY32" s="192" t="str">
        <f t="shared" si="30"/>
        <v/>
      </c>
      <c r="AZ32" s="192" t="str">
        <f t="shared" si="30"/>
        <v/>
      </c>
      <c r="BA32" s="192" t="str">
        <f t="shared" si="30"/>
        <v/>
      </c>
      <c r="BB32" s="192" t="str">
        <f t="shared" si="30"/>
        <v/>
      </c>
      <c r="BC32" s="192" t="str">
        <f t="shared" si="30"/>
        <v/>
      </c>
      <c r="BD32" s="192" t="str">
        <f t="shared" si="30"/>
        <v/>
      </c>
      <c r="BE32" s="192" t="str">
        <f t="shared" si="30"/>
        <v/>
      </c>
      <c r="BF32" s="195" t="str">
        <f t="shared" si="30"/>
        <v/>
      </c>
    </row>
    <row r="33" spans="1:58" ht="15">
      <c r="A33" s="29" t="str">
        <f>A29</f>
        <v>Home Expenses</v>
      </c>
      <c r="B33" s="44"/>
      <c r="C33" s="45"/>
      <c r="D33" s="46"/>
      <c r="E33" s="5" t="s">
        <v>4</v>
      </c>
      <c r="F33" s="47"/>
      <c r="G33" s="46"/>
      <c r="H33" s="46"/>
      <c r="I33" s="49"/>
      <c r="J33" s="88" t="str">
        <f t="shared" si="26"/>
        <v/>
      </c>
      <c r="K33" s="33"/>
      <c r="L33" s="31" t="str">
        <f t="shared" si="29"/>
        <v/>
      </c>
      <c r="M33" s="32">
        <f t="shared" si="27"/>
        <v>0</v>
      </c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25"/>
      <c r="AA33" s="191">
        <f t="shared" si="20"/>
        <v>0</v>
      </c>
      <c r="AB33" s="191">
        <f t="shared" si="21"/>
        <v>0</v>
      </c>
      <c r="AC33" s="191" t="str">
        <f t="shared" si="2"/>
        <v/>
      </c>
      <c r="AD33" s="192" t="str">
        <f t="shared" si="3"/>
        <v/>
      </c>
      <c r="AE33" s="192" t="str">
        <f t="shared" si="4"/>
        <v/>
      </c>
      <c r="AF33" s="192" t="str">
        <f t="shared" si="5"/>
        <v/>
      </c>
      <c r="AG33" s="192" t="str">
        <f t="shared" si="6"/>
        <v/>
      </c>
      <c r="AH33" s="192" t="str">
        <f t="shared" si="7"/>
        <v/>
      </c>
      <c r="AI33" s="192" t="str">
        <f t="shared" si="8"/>
        <v/>
      </c>
      <c r="AJ33" s="192" t="str">
        <f t="shared" si="9"/>
        <v/>
      </c>
      <c r="AK33" s="192" t="str">
        <f t="shared" si="10"/>
        <v/>
      </c>
      <c r="AL33" s="192" t="str">
        <f t="shared" si="11"/>
        <v/>
      </c>
      <c r="AM33" s="192" t="str">
        <f t="shared" si="12"/>
        <v/>
      </c>
      <c r="AN33" s="192" t="str">
        <f t="shared" si="13"/>
        <v/>
      </c>
      <c r="AO33" s="192" t="str">
        <f t="shared" si="14"/>
        <v/>
      </c>
      <c r="AP33" s="193">
        <f t="shared" si="15"/>
        <v>1</v>
      </c>
      <c r="AQ33" s="194" t="str">
        <f t="shared" si="16"/>
        <v/>
      </c>
      <c r="AR33" s="191" t="str">
        <f t="shared" si="22"/>
        <v/>
      </c>
      <c r="AS33" s="191" t="str">
        <f t="shared" si="23"/>
        <v/>
      </c>
      <c r="AT33" s="191" t="str">
        <f t="shared" si="17"/>
        <v/>
      </c>
      <c r="AU33" s="192" t="str">
        <f t="shared" si="30"/>
        <v/>
      </c>
      <c r="AV33" s="192" t="str">
        <f t="shared" si="30"/>
        <v/>
      </c>
      <c r="AW33" s="192" t="str">
        <f t="shared" si="30"/>
        <v/>
      </c>
      <c r="AX33" s="192" t="str">
        <f t="shared" si="30"/>
        <v/>
      </c>
      <c r="AY33" s="192" t="str">
        <f t="shared" si="30"/>
        <v/>
      </c>
      <c r="AZ33" s="192" t="str">
        <f t="shared" si="30"/>
        <v/>
      </c>
      <c r="BA33" s="192" t="str">
        <f t="shared" si="30"/>
        <v/>
      </c>
      <c r="BB33" s="192" t="str">
        <f t="shared" si="30"/>
        <v/>
      </c>
      <c r="BC33" s="192" t="str">
        <f t="shared" si="30"/>
        <v/>
      </c>
      <c r="BD33" s="192" t="str">
        <f t="shared" si="30"/>
        <v/>
      </c>
      <c r="BE33" s="192" t="str">
        <f t="shared" si="30"/>
        <v/>
      </c>
      <c r="BF33" s="195" t="str">
        <f t="shared" si="30"/>
        <v/>
      </c>
    </row>
    <row r="34" spans="1:58" ht="15">
      <c r="A34" s="29" t="str">
        <f>A30</f>
        <v>Home Expenses</v>
      </c>
      <c r="B34" s="44"/>
      <c r="C34" s="45"/>
      <c r="D34" s="46"/>
      <c r="E34" s="5" t="s">
        <v>4</v>
      </c>
      <c r="F34" s="47"/>
      <c r="G34" s="46"/>
      <c r="H34" s="46"/>
      <c r="I34" s="49"/>
      <c r="J34" s="88" t="str">
        <f t="shared" si="26"/>
        <v/>
      </c>
      <c r="K34" s="33"/>
      <c r="L34" s="31" t="str">
        <f t="shared" si="29"/>
        <v/>
      </c>
      <c r="M34" s="32">
        <f t="shared" si="27"/>
        <v>0</v>
      </c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25"/>
      <c r="AA34" s="191">
        <f t="shared" si="20"/>
        <v>0</v>
      </c>
      <c r="AB34" s="191">
        <f t="shared" si="21"/>
        <v>0</v>
      </c>
      <c r="AC34" s="191" t="str">
        <f t="shared" si="2"/>
        <v/>
      </c>
      <c r="AD34" s="192" t="str">
        <f t="shared" si="3"/>
        <v/>
      </c>
      <c r="AE34" s="192" t="str">
        <f t="shared" si="4"/>
        <v/>
      </c>
      <c r="AF34" s="192" t="str">
        <f t="shared" si="5"/>
        <v/>
      </c>
      <c r="AG34" s="192" t="str">
        <f t="shared" si="6"/>
        <v/>
      </c>
      <c r="AH34" s="192" t="str">
        <f t="shared" si="7"/>
        <v/>
      </c>
      <c r="AI34" s="192" t="str">
        <f t="shared" si="8"/>
        <v/>
      </c>
      <c r="AJ34" s="192" t="str">
        <f t="shared" si="9"/>
        <v/>
      </c>
      <c r="AK34" s="192" t="str">
        <f t="shared" si="10"/>
        <v/>
      </c>
      <c r="AL34" s="192" t="str">
        <f t="shared" si="11"/>
        <v/>
      </c>
      <c r="AM34" s="192" t="str">
        <f t="shared" si="12"/>
        <v/>
      </c>
      <c r="AN34" s="192" t="str">
        <f t="shared" si="13"/>
        <v/>
      </c>
      <c r="AO34" s="192" t="str">
        <f t="shared" si="14"/>
        <v/>
      </c>
      <c r="AP34" s="193">
        <f t="shared" si="15"/>
        <v>1</v>
      </c>
      <c r="AQ34" s="194" t="str">
        <f t="shared" si="16"/>
        <v/>
      </c>
      <c r="AR34" s="191" t="str">
        <f t="shared" si="22"/>
        <v/>
      </c>
      <c r="AS34" s="191" t="str">
        <f t="shared" si="23"/>
        <v/>
      </c>
      <c r="AT34" s="191" t="str">
        <f t="shared" si="17"/>
        <v/>
      </c>
      <c r="AU34" s="192" t="str">
        <f t="shared" si="30"/>
        <v/>
      </c>
      <c r="AV34" s="192" t="str">
        <f t="shared" si="30"/>
        <v/>
      </c>
      <c r="AW34" s="192" t="str">
        <f t="shared" si="30"/>
        <v/>
      </c>
      <c r="AX34" s="192" t="str">
        <f t="shared" si="30"/>
        <v/>
      </c>
      <c r="AY34" s="192" t="str">
        <f t="shared" si="30"/>
        <v/>
      </c>
      <c r="AZ34" s="192" t="str">
        <f t="shared" si="30"/>
        <v/>
      </c>
      <c r="BA34" s="192" t="str">
        <f t="shared" si="30"/>
        <v/>
      </c>
      <c r="BB34" s="192" t="str">
        <f t="shared" si="30"/>
        <v/>
      </c>
      <c r="BC34" s="192" t="str">
        <f t="shared" si="30"/>
        <v/>
      </c>
      <c r="BD34" s="192" t="str">
        <f t="shared" si="30"/>
        <v/>
      </c>
      <c r="BE34" s="192" t="str">
        <f t="shared" si="30"/>
        <v/>
      </c>
      <c r="BF34" s="195" t="str">
        <f t="shared" si="30"/>
        <v/>
      </c>
    </row>
    <row r="35" spans="1:58" ht="15">
      <c r="A35" s="29" t="str">
        <f t="shared" ref="A35:A36" si="31">A31</f>
        <v>Home Expenses</v>
      </c>
      <c r="B35" s="44"/>
      <c r="C35" s="45"/>
      <c r="D35" s="46"/>
      <c r="E35" s="5" t="s">
        <v>4</v>
      </c>
      <c r="F35" s="47"/>
      <c r="G35" s="46"/>
      <c r="H35" s="46"/>
      <c r="I35" s="49"/>
      <c r="J35" s="88" t="str">
        <f t="shared" si="26"/>
        <v/>
      </c>
      <c r="K35" s="33"/>
      <c r="L35" s="31" t="str">
        <f t="shared" si="29"/>
        <v/>
      </c>
      <c r="M35" s="32">
        <f t="shared" si="27"/>
        <v>0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25"/>
      <c r="AA35" s="191">
        <f t="shared" si="20"/>
        <v>0</v>
      </c>
      <c r="AB35" s="191">
        <f t="shared" si="21"/>
        <v>0</v>
      </c>
      <c r="AC35" s="191" t="str">
        <f t="shared" si="2"/>
        <v/>
      </c>
      <c r="AD35" s="192" t="str">
        <f t="shared" si="3"/>
        <v/>
      </c>
      <c r="AE35" s="192" t="str">
        <f t="shared" si="4"/>
        <v/>
      </c>
      <c r="AF35" s="192" t="str">
        <f t="shared" si="5"/>
        <v/>
      </c>
      <c r="AG35" s="192" t="str">
        <f t="shared" si="6"/>
        <v/>
      </c>
      <c r="AH35" s="192" t="str">
        <f t="shared" si="7"/>
        <v/>
      </c>
      <c r="AI35" s="192" t="str">
        <f t="shared" si="8"/>
        <v/>
      </c>
      <c r="AJ35" s="192" t="str">
        <f t="shared" si="9"/>
        <v/>
      </c>
      <c r="AK35" s="192" t="str">
        <f t="shared" si="10"/>
        <v/>
      </c>
      <c r="AL35" s="192" t="str">
        <f t="shared" si="11"/>
        <v/>
      </c>
      <c r="AM35" s="192" t="str">
        <f t="shared" si="12"/>
        <v/>
      </c>
      <c r="AN35" s="192" t="str">
        <f t="shared" si="13"/>
        <v/>
      </c>
      <c r="AO35" s="192" t="str">
        <f t="shared" si="14"/>
        <v/>
      </c>
      <c r="AP35" s="193">
        <f t="shared" si="15"/>
        <v>1</v>
      </c>
      <c r="AQ35" s="194" t="str">
        <f t="shared" si="16"/>
        <v/>
      </c>
      <c r="AR35" s="191" t="str">
        <f t="shared" si="22"/>
        <v/>
      </c>
      <c r="AS35" s="191" t="str">
        <f t="shared" si="23"/>
        <v/>
      </c>
      <c r="AT35" s="191" t="str">
        <f t="shared" si="17"/>
        <v/>
      </c>
      <c r="AU35" s="192" t="str">
        <f t="shared" ref="AU35:BF44" si="32">IF($F35="Monthly",$AT35*$G35,IF($F35="Annually",($AT35*$G35)/12,IF($F35="Weekly",(($AT35*$G35)*52)/12,IF($F35="Quarterly",($AT35*$G35)/3,IF($F35="Bi-weekly",(($AT35*$G35)*26)/12,IF($F35="Half-year",(($AT35*$G35)*2)/12,IF($F35="Bi-monthly",($AT35*$G35)/2,IF($F35="One-Off",IF(MONTH(AU$3)=7,($AT35*$G35),""),""))))))))</f>
        <v/>
      </c>
      <c r="AV35" s="192" t="str">
        <f t="shared" si="32"/>
        <v/>
      </c>
      <c r="AW35" s="192" t="str">
        <f t="shared" si="32"/>
        <v/>
      </c>
      <c r="AX35" s="192" t="str">
        <f t="shared" si="32"/>
        <v/>
      </c>
      <c r="AY35" s="192" t="str">
        <f t="shared" si="32"/>
        <v/>
      </c>
      <c r="AZ35" s="192" t="str">
        <f t="shared" si="32"/>
        <v/>
      </c>
      <c r="BA35" s="192" t="str">
        <f t="shared" si="32"/>
        <v/>
      </c>
      <c r="BB35" s="192" t="str">
        <f t="shared" si="32"/>
        <v/>
      </c>
      <c r="BC35" s="192" t="str">
        <f t="shared" si="32"/>
        <v/>
      </c>
      <c r="BD35" s="192" t="str">
        <f t="shared" si="32"/>
        <v/>
      </c>
      <c r="BE35" s="192" t="str">
        <f t="shared" si="32"/>
        <v/>
      </c>
      <c r="BF35" s="195" t="str">
        <f t="shared" si="32"/>
        <v/>
      </c>
    </row>
    <row r="36" spans="1:58" ht="15">
      <c r="A36" s="29" t="str">
        <f t="shared" si="31"/>
        <v>Home Expenses</v>
      </c>
      <c r="B36" s="44"/>
      <c r="C36" s="45"/>
      <c r="D36" s="46"/>
      <c r="E36" s="5" t="s">
        <v>4</v>
      </c>
      <c r="F36" s="47"/>
      <c r="G36" s="46"/>
      <c r="H36" s="46"/>
      <c r="I36" s="49"/>
      <c r="J36" s="88" t="str">
        <f t="shared" si="26"/>
        <v/>
      </c>
      <c r="K36" s="33"/>
      <c r="L36" s="31" t="str">
        <f t="shared" si="29"/>
        <v/>
      </c>
      <c r="M36" s="32">
        <f t="shared" si="27"/>
        <v>0</v>
      </c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25"/>
      <c r="AA36" s="191">
        <f t="shared" si="20"/>
        <v>0</v>
      </c>
      <c r="AB36" s="191">
        <f t="shared" si="21"/>
        <v>0</v>
      </c>
      <c r="AC36" s="191" t="str">
        <f t="shared" si="2"/>
        <v/>
      </c>
      <c r="AD36" s="192" t="str">
        <f t="shared" si="3"/>
        <v/>
      </c>
      <c r="AE36" s="192" t="str">
        <f t="shared" si="4"/>
        <v/>
      </c>
      <c r="AF36" s="192" t="str">
        <f t="shared" si="5"/>
        <v/>
      </c>
      <c r="AG36" s="192" t="str">
        <f t="shared" si="6"/>
        <v/>
      </c>
      <c r="AH36" s="192" t="str">
        <f t="shared" si="7"/>
        <v/>
      </c>
      <c r="AI36" s="192" t="str">
        <f t="shared" si="8"/>
        <v/>
      </c>
      <c r="AJ36" s="192" t="str">
        <f t="shared" si="9"/>
        <v/>
      </c>
      <c r="AK36" s="192" t="str">
        <f t="shared" si="10"/>
        <v/>
      </c>
      <c r="AL36" s="192" t="str">
        <f t="shared" si="11"/>
        <v/>
      </c>
      <c r="AM36" s="192" t="str">
        <f t="shared" si="12"/>
        <v/>
      </c>
      <c r="AN36" s="192" t="str">
        <f t="shared" si="13"/>
        <v/>
      </c>
      <c r="AO36" s="192" t="str">
        <f t="shared" si="14"/>
        <v/>
      </c>
      <c r="AP36" s="193">
        <f t="shared" si="15"/>
        <v>1</v>
      </c>
      <c r="AQ36" s="194" t="str">
        <f t="shared" si="16"/>
        <v/>
      </c>
      <c r="AR36" s="191" t="str">
        <f t="shared" si="22"/>
        <v/>
      </c>
      <c r="AS36" s="191" t="str">
        <f t="shared" si="23"/>
        <v/>
      </c>
      <c r="AT36" s="191" t="str">
        <f t="shared" si="17"/>
        <v/>
      </c>
      <c r="AU36" s="192" t="str">
        <f t="shared" si="32"/>
        <v/>
      </c>
      <c r="AV36" s="192" t="str">
        <f t="shared" si="32"/>
        <v/>
      </c>
      <c r="AW36" s="192" t="str">
        <f t="shared" si="32"/>
        <v/>
      </c>
      <c r="AX36" s="192" t="str">
        <f t="shared" si="32"/>
        <v/>
      </c>
      <c r="AY36" s="192" t="str">
        <f t="shared" si="32"/>
        <v/>
      </c>
      <c r="AZ36" s="192" t="str">
        <f t="shared" si="32"/>
        <v/>
      </c>
      <c r="BA36" s="192" t="str">
        <f t="shared" si="32"/>
        <v/>
      </c>
      <c r="BB36" s="192" t="str">
        <f t="shared" si="32"/>
        <v/>
      </c>
      <c r="BC36" s="192" t="str">
        <f t="shared" si="32"/>
        <v/>
      </c>
      <c r="BD36" s="192" t="str">
        <f t="shared" si="32"/>
        <v/>
      </c>
      <c r="BE36" s="192" t="str">
        <f t="shared" si="32"/>
        <v/>
      </c>
      <c r="BF36" s="195" t="str">
        <f t="shared" si="32"/>
        <v/>
      </c>
    </row>
    <row r="37" spans="1:58" ht="15">
      <c r="A37" s="29" t="str">
        <f>A32</f>
        <v>Home Expenses</v>
      </c>
      <c r="B37" s="44"/>
      <c r="C37" s="45"/>
      <c r="D37" s="46"/>
      <c r="E37" s="5" t="s">
        <v>4</v>
      </c>
      <c r="F37" s="47"/>
      <c r="G37" s="46"/>
      <c r="H37" s="46"/>
      <c r="I37" s="49"/>
      <c r="J37" s="88" t="str">
        <f t="shared" si="26"/>
        <v/>
      </c>
      <c r="K37" s="33"/>
      <c r="L37" s="31" t="str">
        <f t="shared" si="29"/>
        <v/>
      </c>
      <c r="M37" s="32">
        <f t="shared" si="27"/>
        <v>0</v>
      </c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25"/>
      <c r="AA37" s="191">
        <f t="shared" si="20"/>
        <v>0</v>
      </c>
      <c r="AB37" s="191">
        <f t="shared" ref="AB37:AB68" si="33">IF($AA37&lt;&gt;"",SUM(AD37:AO37),"")</f>
        <v>0</v>
      </c>
      <c r="AC37" s="191" t="str">
        <f t="shared" si="2"/>
        <v/>
      </c>
      <c r="AD37" s="192" t="str">
        <f t="shared" ref="AD37:AD68" si="34">IF(N37&lt;&gt;0,N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D$3)=7,($AC37*$G37),""),"")))))))))</f>
        <v/>
      </c>
      <c r="AE37" s="192" t="str">
        <f t="shared" ref="AE37:AE68" si="35">IF(O37&lt;&gt;0,O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E$3)=7,($AC37*$G37),""),"")))))))))</f>
        <v/>
      </c>
      <c r="AF37" s="192" t="str">
        <f t="shared" ref="AF37:AF68" si="36">IF(P37&lt;&gt;0,P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F$3)=7,($AC37*$G37),""),"")))))))))</f>
        <v/>
      </c>
      <c r="AG37" s="192" t="str">
        <f t="shared" ref="AG37:AG68" si="37">IF(Q37&lt;&gt;0,Q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G$3)=7,($AC37*$G37),""),"")))))))))</f>
        <v/>
      </c>
      <c r="AH37" s="192" t="str">
        <f t="shared" ref="AH37:AH68" si="38">IF(R37&lt;&gt;0,R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H$3)=7,($AC37*$G37),""),"")))))))))</f>
        <v/>
      </c>
      <c r="AI37" s="192" t="str">
        <f t="shared" ref="AI37:AI68" si="39">IF(S37&lt;&gt;0,S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I$3)=7,($AC37*$G37),""),"")))))))))</f>
        <v/>
      </c>
      <c r="AJ37" s="192" t="str">
        <f t="shared" ref="AJ37:AJ68" si="40">IF(T37&lt;&gt;0,T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J$3)=7,($AC37*$G37),""),"")))))))))</f>
        <v/>
      </c>
      <c r="AK37" s="192" t="str">
        <f t="shared" ref="AK37:AK68" si="41">IF(U37&lt;&gt;0,U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K$3)=7,($AC37*$G37),""),"")))))))))</f>
        <v/>
      </c>
      <c r="AL37" s="192" t="str">
        <f t="shared" ref="AL37:AL68" si="42">IF(V37&lt;&gt;0,V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L$3)=7,($AC37*$G37),""),"")))))))))</f>
        <v/>
      </c>
      <c r="AM37" s="192" t="str">
        <f t="shared" ref="AM37:AM68" si="43">IF(W37&lt;&gt;0,W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M$3)=7,($AC37*$G37),""),"")))))))))</f>
        <v/>
      </c>
      <c r="AN37" s="192" t="str">
        <f t="shared" ref="AN37:AN68" si="44">IF(X37&lt;&gt;0,X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N$3)=7,($AC37*$G37),""),"")))))))))</f>
        <v/>
      </c>
      <c r="AO37" s="192" t="str">
        <f t="shared" ref="AO37:AO68" si="45">IF(Y37&lt;&gt;0,Y37,IF($F37="Monthly",$AC37*$G37,IF($F37="Annually",($AC37*$G37)/12,IF($F37="Weekly",(($AC37*$G37)*52)/12,IF($F37="Quarterly",($AC37*$G37)/3,IF($F37="Bi-weekly",(($AC37*$G37)*26)/12,IF($F37="Half-year",(($AC37*$G37)*2)/12,IF($F37="Bi-monthly",($AC37*$G37)/2,IF($F37="One-Off",IF(MONTH(AO$3)=7,($AC37*$G37),""),"")))))))))</f>
        <v/>
      </c>
      <c r="AP37" s="193">
        <f t="shared" si="15"/>
        <v>1</v>
      </c>
      <c r="AQ37" s="194" t="str">
        <f t="shared" ref="AQ37:AQ68" si="46">IF($AR37&lt;&gt;"",ROUND($AR37,0)-IF(L37&lt;&gt;"",ROUND($L37,0),0),"")</f>
        <v/>
      </c>
      <c r="AR37" s="191" t="str">
        <f t="shared" si="22"/>
        <v/>
      </c>
      <c r="AS37" s="191" t="str">
        <f t="shared" si="23"/>
        <v/>
      </c>
      <c r="AT37" s="191" t="str">
        <f t="shared" ref="AT37:AT68" si="47">IF($F37&lt;&gt;"",$I37/$AP37,"")</f>
        <v/>
      </c>
      <c r="AU37" s="192" t="str">
        <f t="shared" si="32"/>
        <v/>
      </c>
      <c r="AV37" s="192" t="str">
        <f t="shared" si="32"/>
        <v/>
      </c>
      <c r="AW37" s="192" t="str">
        <f t="shared" si="32"/>
        <v/>
      </c>
      <c r="AX37" s="192" t="str">
        <f t="shared" si="32"/>
        <v/>
      </c>
      <c r="AY37" s="192" t="str">
        <f t="shared" si="32"/>
        <v/>
      </c>
      <c r="AZ37" s="192" t="str">
        <f t="shared" si="32"/>
        <v/>
      </c>
      <c r="BA37" s="192" t="str">
        <f t="shared" si="32"/>
        <v/>
      </c>
      <c r="BB37" s="192" t="str">
        <f t="shared" si="32"/>
        <v/>
      </c>
      <c r="BC37" s="192" t="str">
        <f t="shared" si="32"/>
        <v/>
      </c>
      <c r="BD37" s="192" t="str">
        <f t="shared" si="32"/>
        <v/>
      </c>
      <c r="BE37" s="192" t="str">
        <f t="shared" si="32"/>
        <v/>
      </c>
      <c r="BF37" s="195" t="str">
        <f t="shared" si="32"/>
        <v/>
      </c>
    </row>
    <row r="38" spans="1:58" ht="15">
      <c r="A38" s="29" t="str">
        <f>A33</f>
        <v>Home Expenses</v>
      </c>
      <c r="B38" s="44"/>
      <c r="C38" s="45"/>
      <c r="D38" s="46"/>
      <c r="E38" s="5" t="s">
        <v>4</v>
      </c>
      <c r="F38" s="47"/>
      <c r="G38" s="46"/>
      <c r="H38" s="46"/>
      <c r="I38" s="49"/>
      <c r="J38" s="88" t="str">
        <f t="shared" si="26"/>
        <v/>
      </c>
      <c r="K38" s="33"/>
      <c r="L38" s="31" t="str">
        <f t="shared" si="29"/>
        <v/>
      </c>
      <c r="M38" s="32">
        <f t="shared" si="27"/>
        <v>0</v>
      </c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25"/>
      <c r="AA38" s="191">
        <f t="shared" si="20"/>
        <v>0</v>
      </c>
      <c r="AB38" s="191">
        <f t="shared" si="33"/>
        <v>0</v>
      </c>
      <c r="AC38" s="191" t="str">
        <f t="shared" si="2"/>
        <v/>
      </c>
      <c r="AD38" s="192" t="str">
        <f t="shared" si="34"/>
        <v/>
      </c>
      <c r="AE38" s="192" t="str">
        <f t="shared" si="35"/>
        <v/>
      </c>
      <c r="AF38" s="192" t="str">
        <f t="shared" si="36"/>
        <v/>
      </c>
      <c r="AG38" s="192" t="str">
        <f t="shared" si="37"/>
        <v/>
      </c>
      <c r="AH38" s="192" t="str">
        <f t="shared" si="38"/>
        <v/>
      </c>
      <c r="AI38" s="192" t="str">
        <f t="shared" si="39"/>
        <v/>
      </c>
      <c r="AJ38" s="192" t="str">
        <f t="shared" si="40"/>
        <v/>
      </c>
      <c r="AK38" s="192" t="str">
        <f t="shared" si="41"/>
        <v/>
      </c>
      <c r="AL38" s="192" t="str">
        <f t="shared" si="42"/>
        <v/>
      </c>
      <c r="AM38" s="192" t="str">
        <f t="shared" si="43"/>
        <v/>
      </c>
      <c r="AN38" s="192" t="str">
        <f t="shared" si="44"/>
        <v/>
      </c>
      <c r="AO38" s="192" t="str">
        <f t="shared" si="45"/>
        <v/>
      </c>
      <c r="AP38" s="193">
        <f t="shared" si="15"/>
        <v>1</v>
      </c>
      <c r="AQ38" s="194" t="str">
        <f t="shared" si="46"/>
        <v/>
      </c>
      <c r="AR38" s="191" t="str">
        <f t="shared" si="22"/>
        <v/>
      </c>
      <c r="AS38" s="191" t="str">
        <f t="shared" si="23"/>
        <v/>
      </c>
      <c r="AT38" s="191" t="str">
        <f t="shared" si="47"/>
        <v/>
      </c>
      <c r="AU38" s="192" t="str">
        <f t="shared" si="32"/>
        <v/>
      </c>
      <c r="AV38" s="192" t="str">
        <f t="shared" si="32"/>
        <v/>
      </c>
      <c r="AW38" s="192" t="str">
        <f t="shared" si="32"/>
        <v/>
      </c>
      <c r="AX38" s="192" t="str">
        <f t="shared" si="32"/>
        <v/>
      </c>
      <c r="AY38" s="192" t="str">
        <f t="shared" si="32"/>
        <v/>
      </c>
      <c r="AZ38" s="192" t="str">
        <f t="shared" si="32"/>
        <v/>
      </c>
      <c r="BA38" s="192" t="str">
        <f t="shared" si="32"/>
        <v/>
      </c>
      <c r="BB38" s="192" t="str">
        <f t="shared" si="32"/>
        <v/>
      </c>
      <c r="BC38" s="192" t="str">
        <f t="shared" si="32"/>
        <v/>
      </c>
      <c r="BD38" s="192" t="str">
        <f t="shared" si="32"/>
        <v/>
      </c>
      <c r="BE38" s="192" t="str">
        <f t="shared" si="32"/>
        <v/>
      </c>
      <c r="BF38" s="195" t="str">
        <f t="shared" si="32"/>
        <v/>
      </c>
    </row>
    <row r="39" spans="1:58">
      <c r="A39" s="34"/>
      <c r="B39" s="22"/>
      <c r="C39" s="23"/>
      <c r="D39" s="2"/>
      <c r="E39" s="2"/>
      <c r="F39" s="23"/>
      <c r="G39" s="24"/>
      <c r="H39" s="89" t="s">
        <v>57</v>
      </c>
      <c r="I39" s="36">
        <f>SUMIF(Planner_Category,'Master Data'!$B8,Planner!$I$5:$I$115)</f>
        <v>1219.5</v>
      </c>
      <c r="K39" s="37">
        <f>SUMIF(Planner_Category,'Master Data'!$B8,Planner!$K$5:$K$115)</f>
        <v>500</v>
      </c>
      <c r="L39" s="37">
        <f>SUMIF(Planner_Category,'Master Data'!$B8,Planner!$L$5:$L$115)</f>
        <v>500</v>
      </c>
      <c r="M39" s="90">
        <f>SUMIF(Planner_Category,'Master Data'!$B8,Planner!$M$5:$M$115)</f>
        <v>728.10500000000002</v>
      </c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22"/>
      <c r="AA39" s="191">
        <f t="shared" si="20"/>
        <v>0</v>
      </c>
      <c r="AB39" s="191">
        <f t="shared" si="33"/>
        <v>0</v>
      </c>
      <c r="AC39" s="191" t="str">
        <f t="shared" si="2"/>
        <v/>
      </c>
      <c r="AD39" s="192" t="str">
        <f t="shared" si="34"/>
        <v/>
      </c>
      <c r="AE39" s="192" t="str">
        <f t="shared" si="35"/>
        <v/>
      </c>
      <c r="AF39" s="192" t="str">
        <f t="shared" si="36"/>
        <v/>
      </c>
      <c r="AG39" s="192" t="str">
        <f t="shared" si="37"/>
        <v/>
      </c>
      <c r="AH39" s="192" t="str">
        <f t="shared" si="38"/>
        <v/>
      </c>
      <c r="AI39" s="192" t="str">
        <f t="shared" si="39"/>
        <v/>
      </c>
      <c r="AJ39" s="192" t="str">
        <f t="shared" si="40"/>
        <v/>
      </c>
      <c r="AK39" s="192" t="str">
        <f t="shared" si="41"/>
        <v/>
      </c>
      <c r="AL39" s="192" t="str">
        <f t="shared" si="42"/>
        <v/>
      </c>
      <c r="AM39" s="192" t="str">
        <f t="shared" si="43"/>
        <v/>
      </c>
      <c r="AN39" s="192" t="str">
        <f t="shared" si="44"/>
        <v/>
      </c>
      <c r="AO39" s="192" t="str">
        <f t="shared" si="45"/>
        <v/>
      </c>
      <c r="AP39" s="193">
        <f t="shared" si="15"/>
        <v>1</v>
      </c>
      <c r="AQ39" s="194" t="str">
        <f t="shared" si="46"/>
        <v/>
      </c>
      <c r="AR39" s="191" t="str">
        <f t="shared" si="22"/>
        <v/>
      </c>
      <c r="AS39" s="191" t="str">
        <f t="shared" si="23"/>
        <v/>
      </c>
      <c r="AT39" s="191" t="str">
        <f t="shared" si="47"/>
        <v/>
      </c>
      <c r="AU39" s="192" t="str">
        <f t="shared" si="32"/>
        <v/>
      </c>
      <c r="AV39" s="192" t="str">
        <f t="shared" si="32"/>
        <v/>
      </c>
      <c r="AW39" s="192" t="str">
        <f t="shared" si="32"/>
        <v/>
      </c>
      <c r="AX39" s="192" t="str">
        <f t="shared" si="32"/>
        <v/>
      </c>
      <c r="AY39" s="192" t="str">
        <f t="shared" si="32"/>
        <v/>
      </c>
      <c r="AZ39" s="192" t="str">
        <f t="shared" si="32"/>
        <v/>
      </c>
      <c r="BA39" s="192" t="str">
        <f t="shared" si="32"/>
        <v/>
      </c>
      <c r="BB39" s="192" t="str">
        <f t="shared" si="32"/>
        <v/>
      </c>
      <c r="BC39" s="192" t="str">
        <f t="shared" si="32"/>
        <v/>
      </c>
      <c r="BD39" s="192" t="str">
        <f t="shared" si="32"/>
        <v/>
      </c>
      <c r="BE39" s="192" t="str">
        <f t="shared" si="32"/>
        <v/>
      </c>
      <c r="BF39" s="195" t="str">
        <f t="shared" si="32"/>
        <v/>
      </c>
    </row>
    <row r="40" spans="1:58" ht="21">
      <c r="A40" s="21" t="str">
        <f>'Master Data'!B11</f>
        <v>Transportation</v>
      </c>
      <c r="B40" s="22"/>
      <c r="C40" s="22"/>
      <c r="D40" s="1"/>
      <c r="E40" s="1"/>
      <c r="F40" s="23"/>
      <c r="G40" s="24"/>
      <c r="H40" s="24"/>
      <c r="I40" s="42"/>
      <c r="J40" s="42"/>
      <c r="K40" s="50"/>
      <c r="L40" s="51"/>
      <c r="M40" s="52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22"/>
      <c r="AA40" s="191">
        <f t="shared" si="20"/>
        <v>0</v>
      </c>
      <c r="AB40" s="191">
        <f t="shared" si="33"/>
        <v>0</v>
      </c>
      <c r="AC40" s="191" t="str">
        <f t="shared" si="2"/>
        <v/>
      </c>
      <c r="AD40" s="192" t="str">
        <f t="shared" si="34"/>
        <v/>
      </c>
      <c r="AE40" s="192" t="str">
        <f t="shared" si="35"/>
        <v/>
      </c>
      <c r="AF40" s="192" t="str">
        <f t="shared" si="36"/>
        <v/>
      </c>
      <c r="AG40" s="192" t="str">
        <f t="shared" si="37"/>
        <v/>
      </c>
      <c r="AH40" s="192" t="str">
        <f t="shared" si="38"/>
        <v/>
      </c>
      <c r="AI40" s="192" t="str">
        <f t="shared" si="39"/>
        <v/>
      </c>
      <c r="AJ40" s="192" t="str">
        <f t="shared" si="40"/>
        <v/>
      </c>
      <c r="AK40" s="192" t="str">
        <f t="shared" si="41"/>
        <v/>
      </c>
      <c r="AL40" s="192" t="str">
        <f t="shared" si="42"/>
        <v/>
      </c>
      <c r="AM40" s="192" t="str">
        <f t="shared" si="43"/>
        <v/>
      </c>
      <c r="AN40" s="192" t="str">
        <f t="shared" si="44"/>
        <v/>
      </c>
      <c r="AO40" s="192" t="str">
        <f t="shared" si="45"/>
        <v/>
      </c>
      <c r="AP40" s="193">
        <f t="shared" si="15"/>
        <v>1</v>
      </c>
      <c r="AQ40" s="194" t="str">
        <f t="shared" si="46"/>
        <v/>
      </c>
      <c r="AR40" s="191" t="str">
        <f t="shared" si="22"/>
        <v/>
      </c>
      <c r="AS40" s="191" t="str">
        <f t="shared" si="23"/>
        <v/>
      </c>
      <c r="AT40" s="191" t="str">
        <f t="shared" si="47"/>
        <v/>
      </c>
      <c r="AU40" s="192" t="str">
        <f t="shared" si="32"/>
        <v/>
      </c>
      <c r="AV40" s="192" t="str">
        <f t="shared" si="32"/>
        <v/>
      </c>
      <c r="AW40" s="192" t="str">
        <f t="shared" si="32"/>
        <v/>
      </c>
      <c r="AX40" s="192" t="str">
        <f t="shared" si="32"/>
        <v/>
      </c>
      <c r="AY40" s="192" t="str">
        <f t="shared" si="32"/>
        <v/>
      </c>
      <c r="AZ40" s="192" t="str">
        <f t="shared" si="32"/>
        <v/>
      </c>
      <c r="BA40" s="192" t="str">
        <f t="shared" si="32"/>
        <v/>
      </c>
      <c r="BB40" s="192" t="str">
        <f t="shared" si="32"/>
        <v/>
      </c>
      <c r="BC40" s="192" t="str">
        <f t="shared" si="32"/>
        <v/>
      </c>
      <c r="BD40" s="192" t="str">
        <f t="shared" si="32"/>
        <v/>
      </c>
      <c r="BE40" s="192" t="str">
        <f t="shared" si="32"/>
        <v/>
      </c>
      <c r="BF40" s="195" t="str">
        <f t="shared" si="32"/>
        <v/>
      </c>
    </row>
    <row r="41" spans="1:58" ht="15">
      <c r="A41" s="29" t="str">
        <f>A40</f>
        <v>Transportation</v>
      </c>
      <c r="B41" s="44" t="s">
        <v>146</v>
      </c>
      <c r="C41" s="45" t="s">
        <v>20</v>
      </c>
      <c r="D41" s="46" t="s">
        <v>64</v>
      </c>
      <c r="E41" s="5" t="s">
        <v>4</v>
      </c>
      <c r="F41" s="47"/>
      <c r="G41" s="46"/>
      <c r="H41" s="46"/>
      <c r="I41" s="48"/>
      <c r="J41" s="88" t="str">
        <f t="shared" ref="J41:J55" si="48">IF(AND($AQ41&lt;&gt;0,$AQ41&lt;&gt;""),IF($L41&lt;&gt;"",$AQ41/$L41,0),"")</f>
        <v/>
      </c>
      <c r="K41" s="30"/>
      <c r="L41" s="31" t="str">
        <f>IF($AA41&lt;&gt;0,$AA41,"")</f>
        <v/>
      </c>
      <c r="M41" s="32">
        <f t="shared" ref="M41:M55" si="49">IF($AA41&lt;&gt;"",$AA41*IF(ISERROR(VLOOKUP(Alt_Currency,Lookup_Currencies,2,FALSE)=TRUE),1,VLOOKUP(Alt_Currency,Lookup_Currencies,2,FALSE)),"")</f>
        <v>0</v>
      </c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23"/>
      <c r="AA41" s="191">
        <f t="shared" si="20"/>
        <v>0</v>
      </c>
      <c r="AB41" s="191">
        <f t="shared" si="33"/>
        <v>0</v>
      </c>
      <c r="AC41" s="191" t="str">
        <f t="shared" si="2"/>
        <v/>
      </c>
      <c r="AD41" s="192" t="str">
        <f t="shared" si="34"/>
        <v/>
      </c>
      <c r="AE41" s="192" t="str">
        <f t="shared" si="35"/>
        <v/>
      </c>
      <c r="AF41" s="192" t="str">
        <f t="shared" si="36"/>
        <v/>
      </c>
      <c r="AG41" s="192" t="str">
        <f t="shared" si="37"/>
        <v/>
      </c>
      <c r="AH41" s="192" t="str">
        <f t="shared" si="38"/>
        <v/>
      </c>
      <c r="AI41" s="192" t="str">
        <f t="shared" si="39"/>
        <v/>
      </c>
      <c r="AJ41" s="192" t="str">
        <f t="shared" si="40"/>
        <v/>
      </c>
      <c r="AK41" s="192" t="str">
        <f t="shared" si="41"/>
        <v/>
      </c>
      <c r="AL41" s="192" t="str">
        <f t="shared" si="42"/>
        <v/>
      </c>
      <c r="AM41" s="192" t="str">
        <f t="shared" si="43"/>
        <v/>
      </c>
      <c r="AN41" s="192" t="str">
        <f t="shared" si="44"/>
        <v/>
      </c>
      <c r="AO41" s="192" t="str">
        <f t="shared" si="45"/>
        <v/>
      </c>
      <c r="AP41" s="193">
        <f t="shared" si="15"/>
        <v>1</v>
      </c>
      <c r="AQ41" s="194" t="str">
        <f t="shared" si="46"/>
        <v/>
      </c>
      <c r="AR41" s="191" t="str">
        <f t="shared" si="22"/>
        <v/>
      </c>
      <c r="AS41" s="191" t="str">
        <f t="shared" si="23"/>
        <v/>
      </c>
      <c r="AT41" s="191" t="str">
        <f t="shared" si="47"/>
        <v/>
      </c>
      <c r="AU41" s="192" t="str">
        <f t="shared" si="32"/>
        <v/>
      </c>
      <c r="AV41" s="192" t="str">
        <f t="shared" si="32"/>
        <v/>
      </c>
      <c r="AW41" s="192" t="str">
        <f t="shared" si="32"/>
        <v/>
      </c>
      <c r="AX41" s="192" t="str">
        <f t="shared" si="32"/>
        <v/>
      </c>
      <c r="AY41" s="192" t="str">
        <f t="shared" si="32"/>
        <v/>
      </c>
      <c r="AZ41" s="192" t="str">
        <f t="shared" si="32"/>
        <v/>
      </c>
      <c r="BA41" s="192" t="str">
        <f t="shared" si="32"/>
        <v/>
      </c>
      <c r="BB41" s="192" t="str">
        <f t="shared" si="32"/>
        <v/>
      </c>
      <c r="BC41" s="192" t="str">
        <f t="shared" si="32"/>
        <v/>
      </c>
      <c r="BD41" s="192" t="str">
        <f t="shared" si="32"/>
        <v/>
      </c>
      <c r="BE41" s="192" t="str">
        <f t="shared" si="32"/>
        <v/>
      </c>
      <c r="BF41" s="195" t="str">
        <f t="shared" si="32"/>
        <v/>
      </c>
    </row>
    <row r="42" spans="1:58" ht="15">
      <c r="A42" s="29" t="str">
        <f t="shared" ref="A42:A55" si="50">A41</f>
        <v>Transportation</v>
      </c>
      <c r="B42" s="44" t="s">
        <v>146</v>
      </c>
      <c r="C42" s="53" t="s">
        <v>68</v>
      </c>
      <c r="D42" s="46" t="s">
        <v>66</v>
      </c>
      <c r="E42" s="5" t="s">
        <v>4</v>
      </c>
      <c r="F42" s="47" t="s">
        <v>16</v>
      </c>
      <c r="G42" s="46">
        <v>1</v>
      </c>
      <c r="H42" s="46"/>
      <c r="I42" s="48">
        <v>40</v>
      </c>
      <c r="J42" s="88">
        <f t="shared" si="48"/>
        <v>-0.1111111111111111</v>
      </c>
      <c r="K42" s="30">
        <v>45</v>
      </c>
      <c r="L42" s="31">
        <f t="shared" ref="L42:L55" si="51">IF($AA42&lt;&gt;0,$AA42,"")</f>
        <v>45</v>
      </c>
      <c r="M42" s="32">
        <f t="shared" si="49"/>
        <v>65.529449999999997</v>
      </c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23"/>
      <c r="AA42" s="191">
        <f t="shared" si="20"/>
        <v>45</v>
      </c>
      <c r="AB42" s="191">
        <f t="shared" si="33"/>
        <v>540</v>
      </c>
      <c r="AC42" s="191">
        <f t="shared" si="2"/>
        <v>45</v>
      </c>
      <c r="AD42" s="192">
        <f t="shared" si="34"/>
        <v>45</v>
      </c>
      <c r="AE42" s="192">
        <f t="shared" si="35"/>
        <v>45</v>
      </c>
      <c r="AF42" s="192">
        <f t="shared" si="36"/>
        <v>45</v>
      </c>
      <c r="AG42" s="192">
        <f t="shared" si="37"/>
        <v>45</v>
      </c>
      <c r="AH42" s="192">
        <f t="shared" si="38"/>
        <v>45</v>
      </c>
      <c r="AI42" s="192">
        <f t="shared" si="39"/>
        <v>45</v>
      </c>
      <c r="AJ42" s="192">
        <f t="shared" si="40"/>
        <v>45</v>
      </c>
      <c r="AK42" s="192">
        <f t="shared" si="41"/>
        <v>45</v>
      </c>
      <c r="AL42" s="192">
        <f t="shared" si="42"/>
        <v>45</v>
      </c>
      <c r="AM42" s="192">
        <f t="shared" si="43"/>
        <v>45</v>
      </c>
      <c r="AN42" s="192">
        <f t="shared" si="44"/>
        <v>45</v>
      </c>
      <c r="AO42" s="192">
        <f t="shared" si="45"/>
        <v>45</v>
      </c>
      <c r="AP42" s="193">
        <f t="shared" si="15"/>
        <v>1</v>
      </c>
      <c r="AQ42" s="194">
        <f t="shared" si="46"/>
        <v>-5</v>
      </c>
      <c r="AR42" s="191">
        <f t="shared" si="22"/>
        <v>40</v>
      </c>
      <c r="AS42" s="191">
        <f t="shared" si="23"/>
        <v>480</v>
      </c>
      <c r="AT42" s="191">
        <f t="shared" si="47"/>
        <v>40</v>
      </c>
      <c r="AU42" s="192">
        <f t="shared" si="32"/>
        <v>40</v>
      </c>
      <c r="AV42" s="192">
        <f t="shared" si="32"/>
        <v>40</v>
      </c>
      <c r="AW42" s="192">
        <f t="shared" si="32"/>
        <v>40</v>
      </c>
      <c r="AX42" s="192">
        <f t="shared" si="32"/>
        <v>40</v>
      </c>
      <c r="AY42" s="192">
        <f t="shared" si="32"/>
        <v>40</v>
      </c>
      <c r="AZ42" s="192">
        <f t="shared" si="32"/>
        <v>40</v>
      </c>
      <c r="BA42" s="192">
        <f t="shared" si="32"/>
        <v>40</v>
      </c>
      <c r="BB42" s="192">
        <f t="shared" si="32"/>
        <v>40</v>
      </c>
      <c r="BC42" s="192">
        <f t="shared" si="32"/>
        <v>40</v>
      </c>
      <c r="BD42" s="192">
        <f t="shared" si="32"/>
        <v>40</v>
      </c>
      <c r="BE42" s="192">
        <f t="shared" si="32"/>
        <v>40</v>
      </c>
      <c r="BF42" s="195">
        <f t="shared" si="32"/>
        <v>40</v>
      </c>
    </row>
    <row r="43" spans="1:58" ht="15">
      <c r="A43" s="29" t="str">
        <f t="shared" si="50"/>
        <v>Transportation</v>
      </c>
      <c r="B43" s="44" t="s">
        <v>146</v>
      </c>
      <c r="C43" s="53" t="s">
        <v>21</v>
      </c>
      <c r="D43" s="46" t="s">
        <v>67</v>
      </c>
      <c r="E43" s="5" t="s">
        <v>4</v>
      </c>
      <c r="F43" s="47" t="s">
        <v>51</v>
      </c>
      <c r="G43" s="46">
        <v>1</v>
      </c>
      <c r="H43" s="46"/>
      <c r="I43" s="48">
        <v>150</v>
      </c>
      <c r="J43" s="88" t="str">
        <f t="shared" si="48"/>
        <v/>
      </c>
      <c r="K43" s="30">
        <v>150</v>
      </c>
      <c r="L43" s="31">
        <f t="shared" si="51"/>
        <v>12.5</v>
      </c>
      <c r="M43" s="32">
        <f t="shared" si="49"/>
        <v>18.202625000000001</v>
      </c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23"/>
      <c r="AA43" s="191">
        <f t="shared" si="20"/>
        <v>12.5</v>
      </c>
      <c r="AB43" s="191">
        <f t="shared" si="33"/>
        <v>150</v>
      </c>
      <c r="AC43" s="191">
        <f t="shared" si="2"/>
        <v>150</v>
      </c>
      <c r="AD43" s="192">
        <f t="shared" si="34"/>
        <v>12.5</v>
      </c>
      <c r="AE43" s="192">
        <f t="shared" si="35"/>
        <v>12.5</v>
      </c>
      <c r="AF43" s="192">
        <f t="shared" si="36"/>
        <v>12.5</v>
      </c>
      <c r="AG43" s="192">
        <f t="shared" si="37"/>
        <v>12.5</v>
      </c>
      <c r="AH43" s="192">
        <f t="shared" si="38"/>
        <v>12.5</v>
      </c>
      <c r="AI43" s="192">
        <f t="shared" si="39"/>
        <v>12.5</v>
      </c>
      <c r="AJ43" s="192">
        <f t="shared" si="40"/>
        <v>12.5</v>
      </c>
      <c r="AK43" s="192">
        <f t="shared" si="41"/>
        <v>12.5</v>
      </c>
      <c r="AL43" s="192">
        <f t="shared" si="42"/>
        <v>12.5</v>
      </c>
      <c r="AM43" s="192">
        <f t="shared" si="43"/>
        <v>12.5</v>
      </c>
      <c r="AN43" s="192">
        <f t="shared" si="44"/>
        <v>12.5</v>
      </c>
      <c r="AO43" s="192">
        <f t="shared" si="45"/>
        <v>12.5</v>
      </c>
      <c r="AP43" s="193">
        <f t="shared" si="15"/>
        <v>1</v>
      </c>
      <c r="AQ43" s="194">
        <f t="shared" si="46"/>
        <v>0</v>
      </c>
      <c r="AR43" s="191">
        <f t="shared" si="22"/>
        <v>12.5</v>
      </c>
      <c r="AS43" s="191">
        <f t="shared" si="23"/>
        <v>150</v>
      </c>
      <c r="AT43" s="191">
        <f t="shared" si="47"/>
        <v>150</v>
      </c>
      <c r="AU43" s="192">
        <f t="shared" si="32"/>
        <v>12.5</v>
      </c>
      <c r="AV43" s="192">
        <f t="shared" si="32"/>
        <v>12.5</v>
      </c>
      <c r="AW43" s="192">
        <f t="shared" si="32"/>
        <v>12.5</v>
      </c>
      <c r="AX43" s="192">
        <f t="shared" si="32"/>
        <v>12.5</v>
      </c>
      <c r="AY43" s="192">
        <f t="shared" si="32"/>
        <v>12.5</v>
      </c>
      <c r="AZ43" s="192">
        <f t="shared" si="32"/>
        <v>12.5</v>
      </c>
      <c r="BA43" s="192">
        <f t="shared" si="32"/>
        <v>12.5</v>
      </c>
      <c r="BB43" s="192">
        <f t="shared" si="32"/>
        <v>12.5</v>
      </c>
      <c r="BC43" s="192">
        <f t="shared" si="32"/>
        <v>12.5</v>
      </c>
      <c r="BD43" s="192">
        <f t="shared" si="32"/>
        <v>12.5</v>
      </c>
      <c r="BE43" s="192">
        <f t="shared" si="32"/>
        <v>12.5</v>
      </c>
      <c r="BF43" s="195">
        <f t="shared" si="32"/>
        <v>12.5</v>
      </c>
    </row>
    <row r="44" spans="1:58" ht="15">
      <c r="A44" s="29" t="str">
        <f t="shared" si="50"/>
        <v>Transportation</v>
      </c>
      <c r="B44" s="44" t="s">
        <v>146</v>
      </c>
      <c r="C44" s="53" t="s">
        <v>41</v>
      </c>
      <c r="D44" s="46" t="s">
        <v>67</v>
      </c>
      <c r="E44" s="5" t="s">
        <v>4</v>
      </c>
      <c r="F44" s="47" t="s">
        <v>49</v>
      </c>
      <c r="G44" s="46"/>
      <c r="H44" s="46"/>
      <c r="I44" s="48">
        <v>100</v>
      </c>
      <c r="J44" s="88" t="str">
        <f t="shared" si="48"/>
        <v/>
      </c>
      <c r="K44" s="30"/>
      <c r="L44" s="31" t="str">
        <f t="shared" si="51"/>
        <v/>
      </c>
      <c r="M44" s="32">
        <f t="shared" si="49"/>
        <v>0</v>
      </c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23"/>
      <c r="AA44" s="191">
        <f t="shared" si="20"/>
        <v>0</v>
      </c>
      <c r="AB44" s="191">
        <f t="shared" si="33"/>
        <v>0</v>
      </c>
      <c r="AC44" s="191">
        <f t="shared" si="2"/>
        <v>0</v>
      </c>
      <c r="AD44" s="192">
        <f t="shared" si="34"/>
        <v>0</v>
      </c>
      <c r="AE44" s="192">
        <f t="shared" si="35"/>
        <v>0</v>
      </c>
      <c r="AF44" s="192">
        <f t="shared" si="36"/>
        <v>0</v>
      </c>
      <c r="AG44" s="192">
        <f t="shared" si="37"/>
        <v>0</v>
      </c>
      <c r="AH44" s="192">
        <f t="shared" si="38"/>
        <v>0</v>
      </c>
      <c r="AI44" s="192">
        <f t="shared" si="39"/>
        <v>0</v>
      </c>
      <c r="AJ44" s="192">
        <f t="shared" si="40"/>
        <v>0</v>
      </c>
      <c r="AK44" s="192">
        <f t="shared" si="41"/>
        <v>0</v>
      </c>
      <c r="AL44" s="192">
        <f t="shared" si="42"/>
        <v>0</v>
      </c>
      <c r="AM44" s="192">
        <f t="shared" si="43"/>
        <v>0</v>
      </c>
      <c r="AN44" s="192">
        <f t="shared" si="44"/>
        <v>0</v>
      </c>
      <c r="AO44" s="192">
        <f t="shared" si="45"/>
        <v>0</v>
      </c>
      <c r="AP44" s="193">
        <f t="shared" si="15"/>
        <v>1</v>
      </c>
      <c r="AQ44" s="194">
        <f t="shared" si="46"/>
        <v>0</v>
      </c>
      <c r="AR44" s="191">
        <f t="shared" si="22"/>
        <v>0</v>
      </c>
      <c r="AS44" s="191">
        <f t="shared" si="23"/>
        <v>0</v>
      </c>
      <c r="AT44" s="191">
        <f t="shared" si="47"/>
        <v>100</v>
      </c>
      <c r="AU44" s="192">
        <f t="shared" si="32"/>
        <v>0</v>
      </c>
      <c r="AV44" s="192">
        <f t="shared" si="32"/>
        <v>0</v>
      </c>
      <c r="AW44" s="192">
        <f t="shared" si="32"/>
        <v>0</v>
      </c>
      <c r="AX44" s="192">
        <f t="shared" si="32"/>
        <v>0</v>
      </c>
      <c r="AY44" s="192">
        <f t="shared" si="32"/>
        <v>0</v>
      </c>
      <c r="AZ44" s="192">
        <f t="shared" si="32"/>
        <v>0</v>
      </c>
      <c r="BA44" s="192">
        <f t="shared" si="32"/>
        <v>0</v>
      </c>
      <c r="BB44" s="192">
        <f t="shared" si="32"/>
        <v>0</v>
      </c>
      <c r="BC44" s="192">
        <f t="shared" si="32"/>
        <v>0</v>
      </c>
      <c r="BD44" s="192">
        <f t="shared" si="32"/>
        <v>0</v>
      </c>
      <c r="BE44" s="192">
        <f t="shared" si="32"/>
        <v>0</v>
      </c>
      <c r="BF44" s="195">
        <f t="shared" si="32"/>
        <v>0</v>
      </c>
    </row>
    <row r="45" spans="1:58" ht="15">
      <c r="A45" s="29" t="str">
        <f t="shared" si="50"/>
        <v>Transportation</v>
      </c>
      <c r="B45" s="44" t="s">
        <v>146</v>
      </c>
      <c r="C45" s="53" t="s">
        <v>42</v>
      </c>
      <c r="D45" s="46" t="s">
        <v>67</v>
      </c>
      <c r="E45" s="5" t="s">
        <v>4</v>
      </c>
      <c r="F45" s="47"/>
      <c r="G45" s="46"/>
      <c r="H45" s="46"/>
      <c r="I45" s="48"/>
      <c r="J45" s="88" t="str">
        <f t="shared" si="48"/>
        <v/>
      </c>
      <c r="K45" s="30"/>
      <c r="L45" s="31" t="str">
        <f t="shared" si="51"/>
        <v/>
      </c>
      <c r="M45" s="32">
        <f t="shared" si="49"/>
        <v>0</v>
      </c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23"/>
      <c r="AA45" s="191">
        <f t="shared" si="20"/>
        <v>0</v>
      </c>
      <c r="AB45" s="191">
        <f t="shared" si="33"/>
        <v>0</v>
      </c>
      <c r="AC45" s="191" t="str">
        <f t="shared" si="2"/>
        <v/>
      </c>
      <c r="AD45" s="192" t="str">
        <f t="shared" si="34"/>
        <v/>
      </c>
      <c r="AE45" s="192" t="str">
        <f t="shared" si="35"/>
        <v/>
      </c>
      <c r="AF45" s="192" t="str">
        <f t="shared" si="36"/>
        <v/>
      </c>
      <c r="AG45" s="192" t="str">
        <f t="shared" si="37"/>
        <v/>
      </c>
      <c r="AH45" s="192" t="str">
        <f t="shared" si="38"/>
        <v/>
      </c>
      <c r="AI45" s="192" t="str">
        <f t="shared" si="39"/>
        <v/>
      </c>
      <c r="AJ45" s="192" t="str">
        <f t="shared" si="40"/>
        <v/>
      </c>
      <c r="AK45" s="192" t="str">
        <f t="shared" si="41"/>
        <v/>
      </c>
      <c r="AL45" s="192" t="str">
        <f t="shared" si="42"/>
        <v/>
      </c>
      <c r="AM45" s="192" t="str">
        <f t="shared" si="43"/>
        <v/>
      </c>
      <c r="AN45" s="192" t="str">
        <f t="shared" si="44"/>
        <v/>
      </c>
      <c r="AO45" s="192" t="str">
        <f t="shared" si="45"/>
        <v/>
      </c>
      <c r="AP45" s="193">
        <f t="shared" si="15"/>
        <v>1</v>
      </c>
      <c r="AQ45" s="194" t="str">
        <f t="shared" si="46"/>
        <v/>
      </c>
      <c r="AR45" s="191" t="str">
        <f t="shared" si="22"/>
        <v/>
      </c>
      <c r="AS45" s="191" t="str">
        <f t="shared" si="23"/>
        <v/>
      </c>
      <c r="AT45" s="191" t="str">
        <f t="shared" si="47"/>
        <v/>
      </c>
      <c r="AU45" s="192" t="str">
        <f t="shared" ref="AU45:BF54" si="52">IF($F45="Monthly",$AT45*$G45,IF($F45="Annually",($AT45*$G45)/12,IF($F45="Weekly",(($AT45*$G45)*52)/12,IF($F45="Quarterly",($AT45*$G45)/3,IF($F45="Bi-weekly",(($AT45*$G45)*26)/12,IF($F45="Half-year",(($AT45*$G45)*2)/12,IF($F45="Bi-monthly",($AT45*$G45)/2,IF($F45="One-Off",IF(MONTH(AU$3)=7,($AT45*$G45),""),""))))))))</f>
        <v/>
      </c>
      <c r="AV45" s="192" t="str">
        <f t="shared" si="52"/>
        <v/>
      </c>
      <c r="AW45" s="192" t="str">
        <f t="shared" si="52"/>
        <v/>
      </c>
      <c r="AX45" s="192" t="str">
        <f t="shared" si="52"/>
        <v/>
      </c>
      <c r="AY45" s="192" t="str">
        <f t="shared" si="52"/>
        <v/>
      </c>
      <c r="AZ45" s="192" t="str">
        <f t="shared" si="52"/>
        <v/>
      </c>
      <c r="BA45" s="192" t="str">
        <f t="shared" si="52"/>
        <v/>
      </c>
      <c r="BB45" s="192" t="str">
        <f t="shared" si="52"/>
        <v/>
      </c>
      <c r="BC45" s="192" t="str">
        <f t="shared" si="52"/>
        <v/>
      </c>
      <c r="BD45" s="192" t="str">
        <f t="shared" si="52"/>
        <v/>
      </c>
      <c r="BE45" s="192" t="str">
        <f t="shared" si="52"/>
        <v/>
      </c>
      <c r="BF45" s="195" t="str">
        <f t="shared" si="52"/>
        <v/>
      </c>
    </row>
    <row r="46" spans="1:58" ht="15">
      <c r="A46" s="29" t="str">
        <f t="shared" si="50"/>
        <v>Transportation</v>
      </c>
      <c r="B46" s="44" t="s">
        <v>146</v>
      </c>
      <c r="C46" s="53" t="s">
        <v>44</v>
      </c>
      <c r="D46" s="46" t="s">
        <v>67</v>
      </c>
      <c r="E46" s="5" t="s">
        <v>4</v>
      </c>
      <c r="F46" s="47" t="s">
        <v>16</v>
      </c>
      <c r="G46" s="46">
        <v>1</v>
      </c>
      <c r="H46" s="46"/>
      <c r="I46" s="48">
        <v>50</v>
      </c>
      <c r="J46" s="88" t="str">
        <f t="shared" si="48"/>
        <v/>
      </c>
      <c r="K46" s="30">
        <v>50</v>
      </c>
      <c r="L46" s="31">
        <f t="shared" si="51"/>
        <v>50</v>
      </c>
      <c r="M46" s="32">
        <f t="shared" si="49"/>
        <v>72.810500000000005</v>
      </c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23"/>
      <c r="AA46" s="191">
        <f t="shared" si="20"/>
        <v>50</v>
      </c>
      <c r="AB46" s="191">
        <f t="shared" si="33"/>
        <v>600</v>
      </c>
      <c r="AC46" s="191">
        <f t="shared" si="2"/>
        <v>50</v>
      </c>
      <c r="AD46" s="192">
        <f t="shared" si="34"/>
        <v>50</v>
      </c>
      <c r="AE46" s="192">
        <f t="shared" si="35"/>
        <v>50</v>
      </c>
      <c r="AF46" s="192">
        <f t="shared" si="36"/>
        <v>50</v>
      </c>
      <c r="AG46" s="192">
        <f t="shared" si="37"/>
        <v>50</v>
      </c>
      <c r="AH46" s="192">
        <f t="shared" si="38"/>
        <v>50</v>
      </c>
      <c r="AI46" s="192">
        <f t="shared" si="39"/>
        <v>50</v>
      </c>
      <c r="AJ46" s="192">
        <f t="shared" si="40"/>
        <v>50</v>
      </c>
      <c r="AK46" s="192">
        <f t="shared" si="41"/>
        <v>50</v>
      </c>
      <c r="AL46" s="192">
        <f t="shared" si="42"/>
        <v>50</v>
      </c>
      <c r="AM46" s="192">
        <f t="shared" si="43"/>
        <v>50</v>
      </c>
      <c r="AN46" s="192">
        <f t="shared" si="44"/>
        <v>50</v>
      </c>
      <c r="AO46" s="192">
        <f t="shared" si="45"/>
        <v>50</v>
      </c>
      <c r="AP46" s="193">
        <f t="shared" si="15"/>
        <v>1</v>
      </c>
      <c r="AQ46" s="194">
        <f t="shared" si="46"/>
        <v>0</v>
      </c>
      <c r="AR46" s="191">
        <f t="shared" si="22"/>
        <v>50</v>
      </c>
      <c r="AS46" s="191">
        <f t="shared" si="23"/>
        <v>600</v>
      </c>
      <c r="AT46" s="191">
        <f t="shared" si="47"/>
        <v>50</v>
      </c>
      <c r="AU46" s="192">
        <f t="shared" si="52"/>
        <v>50</v>
      </c>
      <c r="AV46" s="192">
        <f t="shared" si="52"/>
        <v>50</v>
      </c>
      <c r="AW46" s="192">
        <f t="shared" si="52"/>
        <v>50</v>
      </c>
      <c r="AX46" s="192">
        <f t="shared" si="52"/>
        <v>50</v>
      </c>
      <c r="AY46" s="192">
        <f t="shared" si="52"/>
        <v>50</v>
      </c>
      <c r="AZ46" s="192">
        <f t="shared" si="52"/>
        <v>50</v>
      </c>
      <c r="BA46" s="192">
        <f t="shared" si="52"/>
        <v>50</v>
      </c>
      <c r="BB46" s="192">
        <f t="shared" si="52"/>
        <v>50</v>
      </c>
      <c r="BC46" s="192">
        <f t="shared" si="52"/>
        <v>50</v>
      </c>
      <c r="BD46" s="192">
        <f t="shared" si="52"/>
        <v>50</v>
      </c>
      <c r="BE46" s="192">
        <f t="shared" si="52"/>
        <v>50</v>
      </c>
      <c r="BF46" s="195">
        <f t="shared" si="52"/>
        <v>50</v>
      </c>
    </row>
    <row r="47" spans="1:58" ht="15">
      <c r="A47" s="29" t="str">
        <f t="shared" si="50"/>
        <v>Transportation</v>
      </c>
      <c r="B47" s="44" t="s">
        <v>146</v>
      </c>
      <c r="C47" s="53" t="s">
        <v>43</v>
      </c>
      <c r="D47" s="46" t="s">
        <v>67</v>
      </c>
      <c r="E47" s="5" t="s">
        <v>4</v>
      </c>
      <c r="F47" s="47" t="s">
        <v>51</v>
      </c>
      <c r="G47" s="46"/>
      <c r="H47" s="46"/>
      <c r="I47" s="48"/>
      <c r="J47" s="88" t="str">
        <f t="shared" si="48"/>
        <v/>
      </c>
      <c r="K47" s="30"/>
      <c r="L47" s="31" t="str">
        <f t="shared" si="51"/>
        <v/>
      </c>
      <c r="M47" s="32">
        <f t="shared" si="49"/>
        <v>0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23"/>
      <c r="AA47" s="191">
        <f t="shared" si="20"/>
        <v>0</v>
      </c>
      <c r="AB47" s="191">
        <f t="shared" si="33"/>
        <v>0</v>
      </c>
      <c r="AC47" s="191">
        <f t="shared" si="2"/>
        <v>0</v>
      </c>
      <c r="AD47" s="192">
        <f t="shared" si="34"/>
        <v>0</v>
      </c>
      <c r="AE47" s="192">
        <f t="shared" si="35"/>
        <v>0</v>
      </c>
      <c r="AF47" s="192">
        <f t="shared" si="36"/>
        <v>0</v>
      </c>
      <c r="AG47" s="192">
        <f t="shared" si="37"/>
        <v>0</v>
      </c>
      <c r="AH47" s="192">
        <f t="shared" si="38"/>
        <v>0</v>
      </c>
      <c r="AI47" s="192">
        <f t="shared" si="39"/>
        <v>0</v>
      </c>
      <c r="AJ47" s="192">
        <f t="shared" si="40"/>
        <v>0</v>
      </c>
      <c r="AK47" s="192">
        <f t="shared" si="41"/>
        <v>0</v>
      </c>
      <c r="AL47" s="192">
        <f t="shared" si="42"/>
        <v>0</v>
      </c>
      <c r="AM47" s="192">
        <f t="shared" si="43"/>
        <v>0</v>
      </c>
      <c r="AN47" s="192">
        <f t="shared" si="44"/>
        <v>0</v>
      </c>
      <c r="AO47" s="192">
        <f t="shared" si="45"/>
        <v>0</v>
      </c>
      <c r="AP47" s="193">
        <f t="shared" si="15"/>
        <v>1</v>
      </c>
      <c r="AQ47" s="194">
        <f t="shared" si="46"/>
        <v>0</v>
      </c>
      <c r="AR47" s="191">
        <f t="shared" si="22"/>
        <v>0</v>
      </c>
      <c r="AS47" s="191">
        <f t="shared" si="23"/>
        <v>0</v>
      </c>
      <c r="AT47" s="191">
        <f t="shared" si="47"/>
        <v>0</v>
      </c>
      <c r="AU47" s="192">
        <f t="shared" si="52"/>
        <v>0</v>
      </c>
      <c r="AV47" s="192">
        <f t="shared" si="52"/>
        <v>0</v>
      </c>
      <c r="AW47" s="192">
        <f t="shared" si="52"/>
        <v>0</v>
      </c>
      <c r="AX47" s="192">
        <f t="shared" si="52"/>
        <v>0</v>
      </c>
      <c r="AY47" s="192">
        <f t="shared" si="52"/>
        <v>0</v>
      </c>
      <c r="AZ47" s="192">
        <f t="shared" si="52"/>
        <v>0</v>
      </c>
      <c r="BA47" s="192">
        <f t="shared" si="52"/>
        <v>0</v>
      </c>
      <c r="BB47" s="192">
        <f t="shared" si="52"/>
        <v>0</v>
      </c>
      <c r="BC47" s="192">
        <f t="shared" si="52"/>
        <v>0</v>
      </c>
      <c r="BD47" s="192">
        <f t="shared" si="52"/>
        <v>0</v>
      </c>
      <c r="BE47" s="192">
        <f t="shared" si="52"/>
        <v>0</v>
      </c>
      <c r="BF47" s="195">
        <f t="shared" si="52"/>
        <v>0</v>
      </c>
    </row>
    <row r="48" spans="1:58" ht="15">
      <c r="A48" s="29" t="str">
        <f t="shared" si="50"/>
        <v>Transportation</v>
      </c>
      <c r="B48" s="44" t="s">
        <v>147</v>
      </c>
      <c r="C48" s="53" t="s">
        <v>20</v>
      </c>
      <c r="D48" s="46" t="s">
        <v>64</v>
      </c>
      <c r="E48" s="5" t="s">
        <v>4</v>
      </c>
      <c r="F48" s="47" t="s">
        <v>16</v>
      </c>
      <c r="G48" s="46"/>
      <c r="H48" s="46"/>
      <c r="I48" s="48"/>
      <c r="J48" s="88" t="str">
        <f t="shared" si="48"/>
        <v/>
      </c>
      <c r="K48" s="30"/>
      <c r="L48" s="31" t="str">
        <f t="shared" si="51"/>
        <v/>
      </c>
      <c r="M48" s="32">
        <f t="shared" si="49"/>
        <v>0</v>
      </c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23"/>
      <c r="AA48" s="191">
        <f t="shared" si="20"/>
        <v>0</v>
      </c>
      <c r="AB48" s="191">
        <f t="shared" si="33"/>
        <v>0</v>
      </c>
      <c r="AC48" s="191">
        <f t="shared" si="2"/>
        <v>0</v>
      </c>
      <c r="AD48" s="192">
        <f t="shared" si="34"/>
        <v>0</v>
      </c>
      <c r="AE48" s="192">
        <f t="shared" si="35"/>
        <v>0</v>
      </c>
      <c r="AF48" s="192">
        <f t="shared" si="36"/>
        <v>0</v>
      </c>
      <c r="AG48" s="192">
        <f t="shared" si="37"/>
        <v>0</v>
      </c>
      <c r="AH48" s="192">
        <f t="shared" si="38"/>
        <v>0</v>
      </c>
      <c r="AI48" s="192">
        <f t="shared" si="39"/>
        <v>0</v>
      </c>
      <c r="AJ48" s="192">
        <f t="shared" si="40"/>
        <v>0</v>
      </c>
      <c r="AK48" s="192">
        <f t="shared" si="41"/>
        <v>0</v>
      </c>
      <c r="AL48" s="192">
        <f t="shared" si="42"/>
        <v>0</v>
      </c>
      <c r="AM48" s="192">
        <f t="shared" si="43"/>
        <v>0</v>
      </c>
      <c r="AN48" s="192">
        <f t="shared" si="44"/>
        <v>0</v>
      </c>
      <c r="AO48" s="192">
        <f t="shared" si="45"/>
        <v>0</v>
      </c>
      <c r="AP48" s="193">
        <f t="shared" si="15"/>
        <v>1</v>
      </c>
      <c r="AQ48" s="194">
        <f t="shared" si="46"/>
        <v>0</v>
      </c>
      <c r="AR48" s="191">
        <f t="shared" si="22"/>
        <v>0</v>
      </c>
      <c r="AS48" s="191">
        <f t="shared" si="23"/>
        <v>0</v>
      </c>
      <c r="AT48" s="191">
        <f t="shared" si="47"/>
        <v>0</v>
      </c>
      <c r="AU48" s="192">
        <f t="shared" si="52"/>
        <v>0</v>
      </c>
      <c r="AV48" s="192">
        <f t="shared" si="52"/>
        <v>0</v>
      </c>
      <c r="AW48" s="192">
        <f t="shared" si="52"/>
        <v>0</v>
      </c>
      <c r="AX48" s="192">
        <f t="shared" si="52"/>
        <v>0</v>
      </c>
      <c r="AY48" s="192">
        <f t="shared" si="52"/>
        <v>0</v>
      </c>
      <c r="AZ48" s="192">
        <f t="shared" si="52"/>
        <v>0</v>
      </c>
      <c r="BA48" s="192">
        <f t="shared" si="52"/>
        <v>0</v>
      </c>
      <c r="BB48" s="192">
        <f t="shared" si="52"/>
        <v>0</v>
      </c>
      <c r="BC48" s="192">
        <f t="shared" si="52"/>
        <v>0</v>
      </c>
      <c r="BD48" s="192">
        <f t="shared" si="52"/>
        <v>0</v>
      </c>
      <c r="BE48" s="192">
        <f t="shared" si="52"/>
        <v>0</v>
      </c>
      <c r="BF48" s="195">
        <f t="shared" si="52"/>
        <v>0</v>
      </c>
    </row>
    <row r="49" spans="1:58" ht="15">
      <c r="A49" s="29" t="str">
        <f t="shared" si="50"/>
        <v>Transportation</v>
      </c>
      <c r="B49" s="44" t="s">
        <v>147</v>
      </c>
      <c r="C49" s="53" t="s">
        <v>68</v>
      </c>
      <c r="D49" s="46" t="s">
        <v>66</v>
      </c>
      <c r="E49" s="5" t="s">
        <v>4</v>
      </c>
      <c r="F49" s="47" t="s">
        <v>16</v>
      </c>
      <c r="G49" s="46"/>
      <c r="H49" s="46"/>
      <c r="I49" s="48"/>
      <c r="J49" s="88" t="str">
        <f t="shared" si="48"/>
        <v/>
      </c>
      <c r="K49" s="30"/>
      <c r="L49" s="31" t="str">
        <f t="shared" si="51"/>
        <v/>
      </c>
      <c r="M49" s="32">
        <f t="shared" si="49"/>
        <v>0</v>
      </c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23"/>
      <c r="AA49" s="191">
        <f t="shared" si="20"/>
        <v>0</v>
      </c>
      <c r="AB49" s="191">
        <f t="shared" si="33"/>
        <v>0</v>
      </c>
      <c r="AC49" s="191">
        <f t="shared" si="2"/>
        <v>0</v>
      </c>
      <c r="AD49" s="192">
        <f t="shared" si="34"/>
        <v>0</v>
      </c>
      <c r="AE49" s="192">
        <f t="shared" si="35"/>
        <v>0</v>
      </c>
      <c r="AF49" s="192">
        <f t="shared" si="36"/>
        <v>0</v>
      </c>
      <c r="AG49" s="192">
        <f t="shared" si="37"/>
        <v>0</v>
      </c>
      <c r="AH49" s="192">
        <f t="shared" si="38"/>
        <v>0</v>
      </c>
      <c r="AI49" s="192">
        <f t="shared" si="39"/>
        <v>0</v>
      </c>
      <c r="AJ49" s="192">
        <f t="shared" si="40"/>
        <v>0</v>
      </c>
      <c r="AK49" s="192">
        <f t="shared" si="41"/>
        <v>0</v>
      </c>
      <c r="AL49" s="192">
        <f t="shared" si="42"/>
        <v>0</v>
      </c>
      <c r="AM49" s="192">
        <f t="shared" si="43"/>
        <v>0</v>
      </c>
      <c r="AN49" s="192">
        <f t="shared" si="44"/>
        <v>0</v>
      </c>
      <c r="AO49" s="192">
        <f t="shared" si="45"/>
        <v>0</v>
      </c>
      <c r="AP49" s="193">
        <f t="shared" si="15"/>
        <v>1</v>
      </c>
      <c r="AQ49" s="194">
        <f t="shared" si="46"/>
        <v>0</v>
      </c>
      <c r="AR49" s="191">
        <f t="shared" si="22"/>
        <v>0</v>
      </c>
      <c r="AS49" s="191">
        <f t="shared" si="23"/>
        <v>0</v>
      </c>
      <c r="AT49" s="191">
        <f t="shared" si="47"/>
        <v>0</v>
      </c>
      <c r="AU49" s="192">
        <f t="shared" si="52"/>
        <v>0</v>
      </c>
      <c r="AV49" s="192">
        <f t="shared" si="52"/>
        <v>0</v>
      </c>
      <c r="AW49" s="192">
        <f t="shared" si="52"/>
        <v>0</v>
      </c>
      <c r="AX49" s="192">
        <f t="shared" si="52"/>
        <v>0</v>
      </c>
      <c r="AY49" s="192">
        <f t="shared" si="52"/>
        <v>0</v>
      </c>
      <c r="AZ49" s="192">
        <f t="shared" si="52"/>
        <v>0</v>
      </c>
      <c r="BA49" s="192">
        <f t="shared" si="52"/>
        <v>0</v>
      </c>
      <c r="BB49" s="192">
        <f t="shared" si="52"/>
        <v>0</v>
      </c>
      <c r="BC49" s="192">
        <f t="shared" si="52"/>
        <v>0</v>
      </c>
      <c r="BD49" s="192">
        <f t="shared" si="52"/>
        <v>0</v>
      </c>
      <c r="BE49" s="192">
        <f t="shared" si="52"/>
        <v>0</v>
      </c>
      <c r="BF49" s="195">
        <f t="shared" si="52"/>
        <v>0</v>
      </c>
    </row>
    <row r="50" spans="1:58" ht="15">
      <c r="A50" s="29" t="str">
        <f t="shared" si="50"/>
        <v>Transportation</v>
      </c>
      <c r="B50" s="44" t="s">
        <v>147</v>
      </c>
      <c r="C50" s="53" t="s">
        <v>21</v>
      </c>
      <c r="D50" s="46" t="s">
        <v>67</v>
      </c>
      <c r="E50" s="5" t="s">
        <v>4</v>
      </c>
      <c r="F50" s="47" t="s">
        <v>51</v>
      </c>
      <c r="G50" s="46"/>
      <c r="H50" s="46"/>
      <c r="I50" s="48"/>
      <c r="J50" s="88" t="str">
        <f t="shared" si="48"/>
        <v/>
      </c>
      <c r="K50" s="30"/>
      <c r="L50" s="31" t="str">
        <f t="shared" si="51"/>
        <v/>
      </c>
      <c r="M50" s="32">
        <f t="shared" si="49"/>
        <v>0</v>
      </c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23"/>
      <c r="AA50" s="191">
        <f t="shared" si="20"/>
        <v>0</v>
      </c>
      <c r="AB50" s="191">
        <f t="shared" si="33"/>
        <v>0</v>
      </c>
      <c r="AC50" s="191">
        <f t="shared" si="2"/>
        <v>0</v>
      </c>
      <c r="AD50" s="192">
        <f t="shared" si="34"/>
        <v>0</v>
      </c>
      <c r="AE50" s="192">
        <f t="shared" si="35"/>
        <v>0</v>
      </c>
      <c r="AF50" s="192">
        <f t="shared" si="36"/>
        <v>0</v>
      </c>
      <c r="AG50" s="192">
        <f t="shared" si="37"/>
        <v>0</v>
      </c>
      <c r="AH50" s="192">
        <f t="shared" si="38"/>
        <v>0</v>
      </c>
      <c r="AI50" s="192">
        <f t="shared" si="39"/>
        <v>0</v>
      </c>
      <c r="AJ50" s="192">
        <f t="shared" si="40"/>
        <v>0</v>
      </c>
      <c r="AK50" s="192">
        <f t="shared" si="41"/>
        <v>0</v>
      </c>
      <c r="AL50" s="192">
        <f t="shared" si="42"/>
        <v>0</v>
      </c>
      <c r="AM50" s="192">
        <f t="shared" si="43"/>
        <v>0</v>
      </c>
      <c r="AN50" s="192">
        <f t="shared" si="44"/>
        <v>0</v>
      </c>
      <c r="AO50" s="192">
        <f t="shared" si="45"/>
        <v>0</v>
      </c>
      <c r="AP50" s="193">
        <f t="shared" si="15"/>
        <v>1</v>
      </c>
      <c r="AQ50" s="194">
        <f t="shared" si="46"/>
        <v>0</v>
      </c>
      <c r="AR50" s="191">
        <f t="shared" si="22"/>
        <v>0</v>
      </c>
      <c r="AS50" s="191">
        <f t="shared" si="23"/>
        <v>0</v>
      </c>
      <c r="AT50" s="191">
        <f t="shared" si="47"/>
        <v>0</v>
      </c>
      <c r="AU50" s="192">
        <f t="shared" si="52"/>
        <v>0</v>
      </c>
      <c r="AV50" s="192">
        <f t="shared" si="52"/>
        <v>0</v>
      </c>
      <c r="AW50" s="192">
        <f t="shared" si="52"/>
        <v>0</v>
      </c>
      <c r="AX50" s="192">
        <f t="shared" si="52"/>
        <v>0</v>
      </c>
      <c r="AY50" s="192">
        <f t="shared" si="52"/>
        <v>0</v>
      </c>
      <c r="AZ50" s="192">
        <f t="shared" si="52"/>
        <v>0</v>
      </c>
      <c r="BA50" s="192">
        <f t="shared" si="52"/>
        <v>0</v>
      </c>
      <c r="BB50" s="192">
        <f t="shared" si="52"/>
        <v>0</v>
      </c>
      <c r="BC50" s="192">
        <f t="shared" si="52"/>
        <v>0</v>
      </c>
      <c r="BD50" s="192">
        <f t="shared" si="52"/>
        <v>0</v>
      </c>
      <c r="BE50" s="192">
        <f t="shared" si="52"/>
        <v>0</v>
      </c>
      <c r="BF50" s="195">
        <f t="shared" si="52"/>
        <v>0</v>
      </c>
    </row>
    <row r="51" spans="1:58" ht="15">
      <c r="A51" s="29" t="str">
        <f t="shared" si="50"/>
        <v>Transportation</v>
      </c>
      <c r="B51" s="44" t="s">
        <v>147</v>
      </c>
      <c r="C51" s="53" t="s">
        <v>41</v>
      </c>
      <c r="D51" s="46" t="s">
        <v>67</v>
      </c>
      <c r="E51" s="5" t="s">
        <v>4</v>
      </c>
      <c r="F51" s="47" t="s">
        <v>16</v>
      </c>
      <c r="G51" s="46">
        <v>1</v>
      </c>
      <c r="H51" s="46"/>
      <c r="I51" s="48">
        <v>100</v>
      </c>
      <c r="J51" s="88">
        <f t="shared" si="48"/>
        <v>-0.33333333333333331</v>
      </c>
      <c r="K51" s="30">
        <v>150</v>
      </c>
      <c r="L51" s="31">
        <f t="shared" si="51"/>
        <v>150</v>
      </c>
      <c r="M51" s="32">
        <f t="shared" si="49"/>
        <v>218.4315</v>
      </c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23"/>
      <c r="AA51" s="191">
        <f t="shared" si="20"/>
        <v>150</v>
      </c>
      <c r="AB51" s="191">
        <f t="shared" si="33"/>
        <v>1800</v>
      </c>
      <c r="AC51" s="191">
        <f t="shared" si="2"/>
        <v>150</v>
      </c>
      <c r="AD51" s="192">
        <f t="shared" si="34"/>
        <v>150</v>
      </c>
      <c r="AE51" s="192">
        <f t="shared" si="35"/>
        <v>150</v>
      </c>
      <c r="AF51" s="192">
        <f t="shared" si="36"/>
        <v>150</v>
      </c>
      <c r="AG51" s="192">
        <f t="shared" si="37"/>
        <v>150</v>
      </c>
      <c r="AH51" s="192">
        <f t="shared" si="38"/>
        <v>150</v>
      </c>
      <c r="AI51" s="192">
        <f t="shared" si="39"/>
        <v>150</v>
      </c>
      <c r="AJ51" s="192">
        <f t="shared" si="40"/>
        <v>150</v>
      </c>
      <c r="AK51" s="192">
        <f t="shared" si="41"/>
        <v>150</v>
      </c>
      <c r="AL51" s="192">
        <f t="shared" si="42"/>
        <v>150</v>
      </c>
      <c r="AM51" s="192">
        <f t="shared" si="43"/>
        <v>150</v>
      </c>
      <c r="AN51" s="192">
        <f t="shared" si="44"/>
        <v>150</v>
      </c>
      <c r="AO51" s="192">
        <f t="shared" si="45"/>
        <v>150</v>
      </c>
      <c r="AP51" s="193">
        <f t="shared" si="15"/>
        <v>1</v>
      </c>
      <c r="AQ51" s="194">
        <f t="shared" si="46"/>
        <v>-50</v>
      </c>
      <c r="AR51" s="191">
        <f t="shared" si="22"/>
        <v>100</v>
      </c>
      <c r="AS51" s="191">
        <f t="shared" si="23"/>
        <v>1200</v>
      </c>
      <c r="AT51" s="191">
        <f t="shared" si="47"/>
        <v>100</v>
      </c>
      <c r="AU51" s="192">
        <f t="shared" si="52"/>
        <v>100</v>
      </c>
      <c r="AV51" s="192">
        <f t="shared" si="52"/>
        <v>100</v>
      </c>
      <c r="AW51" s="192">
        <f t="shared" si="52"/>
        <v>100</v>
      </c>
      <c r="AX51" s="192">
        <f t="shared" si="52"/>
        <v>100</v>
      </c>
      <c r="AY51" s="192">
        <f t="shared" si="52"/>
        <v>100</v>
      </c>
      <c r="AZ51" s="192">
        <f t="shared" si="52"/>
        <v>100</v>
      </c>
      <c r="BA51" s="192">
        <f t="shared" si="52"/>
        <v>100</v>
      </c>
      <c r="BB51" s="192">
        <f t="shared" si="52"/>
        <v>100</v>
      </c>
      <c r="BC51" s="192">
        <f t="shared" si="52"/>
        <v>100</v>
      </c>
      <c r="BD51" s="192">
        <f t="shared" si="52"/>
        <v>100</v>
      </c>
      <c r="BE51" s="192">
        <f t="shared" si="52"/>
        <v>100</v>
      </c>
      <c r="BF51" s="195">
        <f t="shared" si="52"/>
        <v>100</v>
      </c>
    </row>
    <row r="52" spans="1:58" ht="15">
      <c r="A52" s="29" t="str">
        <f t="shared" si="50"/>
        <v>Transportation</v>
      </c>
      <c r="B52" s="44" t="s">
        <v>147</v>
      </c>
      <c r="C52" s="53" t="s">
        <v>42</v>
      </c>
      <c r="D52" s="46" t="s">
        <v>67</v>
      </c>
      <c r="E52" s="5" t="s">
        <v>4</v>
      </c>
      <c r="F52" s="47"/>
      <c r="G52" s="46"/>
      <c r="H52" s="46"/>
      <c r="I52" s="48"/>
      <c r="J52" s="88" t="str">
        <f t="shared" si="48"/>
        <v/>
      </c>
      <c r="K52" s="30"/>
      <c r="L52" s="31" t="str">
        <f t="shared" si="51"/>
        <v/>
      </c>
      <c r="M52" s="32">
        <f t="shared" si="49"/>
        <v>0</v>
      </c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23"/>
      <c r="AA52" s="191">
        <f t="shared" si="20"/>
        <v>0</v>
      </c>
      <c r="AB52" s="191">
        <f t="shared" si="33"/>
        <v>0</v>
      </c>
      <c r="AC52" s="191" t="str">
        <f t="shared" si="2"/>
        <v/>
      </c>
      <c r="AD52" s="192" t="str">
        <f t="shared" si="34"/>
        <v/>
      </c>
      <c r="AE52" s="192" t="str">
        <f t="shared" si="35"/>
        <v/>
      </c>
      <c r="AF52" s="192" t="str">
        <f t="shared" si="36"/>
        <v/>
      </c>
      <c r="AG52" s="192" t="str">
        <f t="shared" si="37"/>
        <v/>
      </c>
      <c r="AH52" s="192" t="str">
        <f t="shared" si="38"/>
        <v/>
      </c>
      <c r="AI52" s="192" t="str">
        <f t="shared" si="39"/>
        <v/>
      </c>
      <c r="AJ52" s="192" t="str">
        <f t="shared" si="40"/>
        <v/>
      </c>
      <c r="AK52" s="192" t="str">
        <f t="shared" si="41"/>
        <v/>
      </c>
      <c r="AL52" s="192" t="str">
        <f t="shared" si="42"/>
        <v/>
      </c>
      <c r="AM52" s="192" t="str">
        <f t="shared" si="43"/>
        <v/>
      </c>
      <c r="AN52" s="192" t="str">
        <f t="shared" si="44"/>
        <v/>
      </c>
      <c r="AO52" s="192" t="str">
        <f t="shared" si="45"/>
        <v/>
      </c>
      <c r="AP52" s="193">
        <f t="shared" si="15"/>
        <v>1</v>
      </c>
      <c r="AQ52" s="194" t="str">
        <f t="shared" si="46"/>
        <v/>
      </c>
      <c r="AR52" s="191" t="str">
        <f t="shared" si="22"/>
        <v/>
      </c>
      <c r="AS52" s="191" t="str">
        <f t="shared" si="23"/>
        <v/>
      </c>
      <c r="AT52" s="191" t="str">
        <f t="shared" si="47"/>
        <v/>
      </c>
      <c r="AU52" s="192" t="str">
        <f t="shared" si="52"/>
        <v/>
      </c>
      <c r="AV52" s="192" t="str">
        <f t="shared" si="52"/>
        <v/>
      </c>
      <c r="AW52" s="192" t="str">
        <f t="shared" si="52"/>
        <v/>
      </c>
      <c r="AX52" s="192" t="str">
        <f t="shared" si="52"/>
        <v/>
      </c>
      <c r="AY52" s="192" t="str">
        <f t="shared" si="52"/>
        <v/>
      </c>
      <c r="AZ52" s="192" t="str">
        <f t="shared" si="52"/>
        <v/>
      </c>
      <c r="BA52" s="192" t="str">
        <f t="shared" si="52"/>
        <v/>
      </c>
      <c r="BB52" s="192" t="str">
        <f t="shared" si="52"/>
        <v/>
      </c>
      <c r="BC52" s="192" t="str">
        <f t="shared" si="52"/>
        <v/>
      </c>
      <c r="BD52" s="192" t="str">
        <f t="shared" si="52"/>
        <v/>
      </c>
      <c r="BE52" s="192" t="str">
        <f t="shared" si="52"/>
        <v/>
      </c>
      <c r="BF52" s="195" t="str">
        <f t="shared" si="52"/>
        <v/>
      </c>
    </row>
    <row r="53" spans="1:58" ht="15">
      <c r="A53" s="29" t="str">
        <f t="shared" si="50"/>
        <v>Transportation</v>
      </c>
      <c r="B53" s="44" t="s">
        <v>147</v>
      </c>
      <c r="C53" s="53" t="s">
        <v>44</v>
      </c>
      <c r="D53" s="46" t="s">
        <v>67</v>
      </c>
      <c r="E53" s="5" t="s">
        <v>4</v>
      </c>
      <c r="F53" s="47" t="s">
        <v>16</v>
      </c>
      <c r="G53" s="46"/>
      <c r="H53" s="46"/>
      <c r="I53" s="48"/>
      <c r="J53" s="88" t="str">
        <f t="shared" si="48"/>
        <v/>
      </c>
      <c r="K53" s="30"/>
      <c r="L53" s="31" t="str">
        <f t="shared" si="51"/>
        <v/>
      </c>
      <c r="M53" s="32">
        <f t="shared" si="49"/>
        <v>0</v>
      </c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23"/>
      <c r="AA53" s="191">
        <f t="shared" si="20"/>
        <v>0</v>
      </c>
      <c r="AB53" s="191">
        <f t="shared" si="33"/>
        <v>0</v>
      </c>
      <c r="AC53" s="191">
        <f t="shared" si="2"/>
        <v>0</v>
      </c>
      <c r="AD53" s="192">
        <f t="shared" si="34"/>
        <v>0</v>
      </c>
      <c r="AE53" s="192">
        <f t="shared" si="35"/>
        <v>0</v>
      </c>
      <c r="AF53" s="192">
        <f t="shared" si="36"/>
        <v>0</v>
      </c>
      <c r="AG53" s="192">
        <f t="shared" si="37"/>
        <v>0</v>
      </c>
      <c r="AH53" s="192">
        <f t="shared" si="38"/>
        <v>0</v>
      </c>
      <c r="AI53" s="192">
        <f t="shared" si="39"/>
        <v>0</v>
      </c>
      <c r="AJ53" s="192">
        <f t="shared" si="40"/>
        <v>0</v>
      </c>
      <c r="AK53" s="192">
        <f t="shared" si="41"/>
        <v>0</v>
      </c>
      <c r="AL53" s="192">
        <f t="shared" si="42"/>
        <v>0</v>
      </c>
      <c r="AM53" s="192">
        <f t="shared" si="43"/>
        <v>0</v>
      </c>
      <c r="AN53" s="192">
        <f t="shared" si="44"/>
        <v>0</v>
      </c>
      <c r="AO53" s="192">
        <f t="shared" si="45"/>
        <v>0</v>
      </c>
      <c r="AP53" s="193">
        <f t="shared" si="15"/>
        <v>1</v>
      </c>
      <c r="AQ53" s="194">
        <f t="shared" si="46"/>
        <v>0</v>
      </c>
      <c r="AR53" s="191">
        <f t="shared" si="22"/>
        <v>0</v>
      </c>
      <c r="AS53" s="191">
        <f t="shared" si="23"/>
        <v>0</v>
      </c>
      <c r="AT53" s="191">
        <f t="shared" si="47"/>
        <v>0</v>
      </c>
      <c r="AU53" s="192">
        <f t="shared" si="52"/>
        <v>0</v>
      </c>
      <c r="AV53" s="192">
        <f t="shared" si="52"/>
        <v>0</v>
      </c>
      <c r="AW53" s="192">
        <f t="shared" si="52"/>
        <v>0</v>
      </c>
      <c r="AX53" s="192">
        <f t="shared" si="52"/>
        <v>0</v>
      </c>
      <c r="AY53" s="192">
        <f t="shared" si="52"/>
        <v>0</v>
      </c>
      <c r="AZ53" s="192">
        <f t="shared" si="52"/>
        <v>0</v>
      </c>
      <c r="BA53" s="192">
        <f t="shared" si="52"/>
        <v>0</v>
      </c>
      <c r="BB53" s="192">
        <f t="shared" si="52"/>
        <v>0</v>
      </c>
      <c r="BC53" s="192">
        <f t="shared" si="52"/>
        <v>0</v>
      </c>
      <c r="BD53" s="192">
        <f t="shared" si="52"/>
        <v>0</v>
      </c>
      <c r="BE53" s="192">
        <f t="shared" si="52"/>
        <v>0</v>
      </c>
      <c r="BF53" s="195">
        <f t="shared" si="52"/>
        <v>0</v>
      </c>
    </row>
    <row r="54" spans="1:58" ht="15">
      <c r="A54" s="29" t="str">
        <f t="shared" si="50"/>
        <v>Transportation</v>
      </c>
      <c r="B54" s="44" t="s">
        <v>147</v>
      </c>
      <c r="C54" s="53" t="s">
        <v>43</v>
      </c>
      <c r="D54" s="46" t="s">
        <v>67</v>
      </c>
      <c r="E54" s="5" t="s">
        <v>4</v>
      </c>
      <c r="F54" s="47" t="s">
        <v>51</v>
      </c>
      <c r="G54" s="46"/>
      <c r="H54" s="46"/>
      <c r="I54" s="48"/>
      <c r="J54" s="88" t="str">
        <f t="shared" si="48"/>
        <v/>
      </c>
      <c r="K54" s="30"/>
      <c r="L54" s="31" t="str">
        <f t="shared" si="51"/>
        <v/>
      </c>
      <c r="M54" s="32">
        <f t="shared" si="49"/>
        <v>0</v>
      </c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23"/>
      <c r="AA54" s="191">
        <f t="shared" si="20"/>
        <v>0</v>
      </c>
      <c r="AB54" s="191">
        <f t="shared" si="33"/>
        <v>0</v>
      </c>
      <c r="AC54" s="191">
        <f t="shared" si="2"/>
        <v>0</v>
      </c>
      <c r="AD54" s="192">
        <f t="shared" si="34"/>
        <v>0</v>
      </c>
      <c r="AE54" s="192">
        <f t="shared" si="35"/>
        <v>0</v>
      </c>
      <c r="AF54" s="192">
        <f t="shared" si="36"/>
        <v>0</v>
      </c>
      <c r="AG54" s="192">
        <f t="shared" si="37"/>
        <v>0</v>
      </c>
      <c r="AH54" s="192">
        <f t="shared" si="38"/>
        <v>0</v>
      </c>
      <c r="AI54" s="192">
        <f t="shared" si="39"/>
        <v>0</v>
      </c>
      <c r="AJ54" s="192">
        <f t="shared" si="40"/>
        <v>0</v>
      </c>
      <c r="AK54" s="192">
        <f t="shared" si="41"/>
        <v>0</v>
      </c>
      <c r="AL54" s="192">
        <f t="shared" si="42"/>
        <v>0</v>
      </c>
      <c r="AM54" s="192">
        <f t="shared" si="43"/>
        <v>0</v>
      </c>
      <c r="AN54" s="192">
        <f t="shared" si="44"/>
        <v>0</v>
      </c>
      <c r="AO54" s="192">
        <f t="shared" si="45"/>
        <v>0</v>
      </c>
      <c r="AP54" s="193">
        <f t="shared" si="15"/>
        <v>1</v>
      </c>
      <c r="AQ54" s="194">
        <f t="shared" si="46"/>
        <v>0</v>
      </c>
      <c r="AR54" s="191">
        <f t="shared" si="22"/>
        <v>0</v>
      </c>
      <c r="AS54" s="191">
        <f t="shared" si="23"/>
        <v>0</v>
      </c>
      <c r="AT54" s="191">
        <f t="shared" si="47"/>
        <v>0</v>
      </c>
      <c r="AU54" s="192">
        <f t="shared" si="52"/>
        <v>0</v>
      </c>
      <c r="AV54" s="192">
        <f t="shared" si="52"/>
        <v>0</v>
      </c>
      <c r="AW54" s="192">
        <f t="shared" si="52"/>
        <v>0</v>
      </c>
      <c r="AX54" s="192">
        <f t="shared" si="52"/>
        <v>0</v>
      </c>
      <c r="AY54" s="192">
        <f t="shared" si="52"/>
        <v>0</v>
      </c>
      <c r="AZ54" s="192">
        <f t="shared" si="52"/>
        <v>0</v>
      </c>
      <c r="BA54" s="192">
        <f t="shared" si="52"/>
        <v>0</v>
      </c>
      <c r="BB54" s="192">
        <f t="shared" si="52"/>
        <v>0</v>
      </c>
      <c r="BC54" s="192">
        <f t="shared" si="52"/>
        <v>0</v>
      </c>
      <c r="BD54" s="192">
        <f t="shared" si="52"/>
        <v>0</v>
      </c>
      <c r="BE54" s="192">
        <f t="shared" si="52"/>
        <v>0</v>
      </c>
      <c r="BF54" s="195">
        <f t="shared" si="52"/>
        <v>0</v>
      </c>
    </row>
    <row r="55" spans="1:58" ht="15">
      <c r="A55" s="29" t="str">
        <f t="shared" si="50"/>
        <v>Transportation</v>
      </c>
      <c r="B55" s="44"/>
      <c r="C55" s="53"/>
      <c r="D55" s="46"/>
      <c r="E55" s="5" t="s">
        <v>4</v>
      </c>
      <c r="F55" s="47"/>
      <c r="G55" s="46"/>
      <c r="H55" s="46"/>
      <c r="I55" s="48"/>
      <c r="J55" s="88" t="str">
        <f t="shared" si="48"/>
        <v/>
      </c>
      <c r="K55" s="30"/>
      <c r="L55" s="31" t="str">
        <f t="shared" si="51"/>
        <v/>
      </c>
      <c r="M55" s="32">
        <f t="shared" si="49"/>
        <v>0</v>
      </c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23"/>
      <c r="AA55" s="191">
        <f t="shared" si="20"/>
        <v>0</v>
      </c>
      <c r="AB55" s="191">
        <f t="shared" si="33"/>
        <v>0</v>
      </c>
      <c r="AC55" s="191" t="str">
        <f t="shared" si="2"/>
        <v/>
      </c>
      <c r="AD55" s="192" t="str">
        <f t="shared" si="34"/>
        <v/>
      </c>
      <c r="AE55" s="192" t="str">
        <f t="shared" si="35"/>
        <v/>
      </c>
      <c r="AF55" s="192" t="str">
        <f t="shared" si="36"/>
        <v/>
      </c>
      <c r="AG55" s="192" t="str">
        <f t="shared" si="37"/>
        <v/>
      </c>
      <c r="AH55" s="192" t="str">
        <f t="shared" si="38"/>
        <v/>
      </c>
      <c r="AI55" s="192" t="str">
        <f t="shared" si="39"/>
        <v/>
      </c>
      <c r="AJ55" s="192" t="str">
        <f t="shared" si="40"/>
        <v/>
      </c>
      <c r="AK55" s="192" t="str">
        <f t="shared" si="41"/>
        <v/>
      </c>
      <c r="AL55" s="192" t="str">
        <f t="shared" si="42"/>
        <v/>
      </c>
      <c r="AM55" s="192" t="str">
        <f t="shared" si="43"/>
        <v/>
      </c>
      <c r="AN55" s="192" t="str">
        <f t="shared" si="44"/>
        <v/>
      </c>
      <c r="AO55" s="192" t="str">
        <f t="shared" si="45"/>
        <v/>
      </c>
      <c r="AP55" s="193">
        <f t="shared" si="15"/>
        <v>1</v>
      </c>
      <c r="AQ55" s="194" t="str">
        <f t="shared" si="46"/>
        <v/>
      </c>
      <c r="AR55" s="191" t="str">
        <f t="shared" si="22"/>
        <v/>
      </c>
      <c r="AS55" s="191" t="str">
        <f t="shared" si="23"/>
        <v/>
      </c>
      <c r="AT55" s="191" t="str">
        <f t="shared" si="47"/>
        <v/>
      </c>
      <c r="AU55" s="192" t="str">
        <f t="shared" ref="AU55:BF64" si="53">IF($F55="Monthly",$AT55*$G55,IF($F55="Annually",($AT55*$G55)/12,IF($F55="Weekly",(($AT55*$G55)*52)/12,IF($F55="Quarterly",($AT55*$G55)/3,IF($F55="Bi-weekly",(($AT55*$G55)*26)/12,IF($F55="Half-year",(($AT55*$G55)*2)/12,IF($F55="Bi-monthly",($AT55*$G55)/2,IF($F55="One-Off",IF(MONTH(AU$3)=7,($AT55*$G55),""),""))))))))</f>
        <v/>
      </c>
      <c r="AV55" s="192" t="str">
        <f t="shared" si="53"/>
        <v/>
      </c>
      <c r="AW55" s="192" t="str">
        <f t="shared" si="53"/>
        <v/>
      </c>
      <c r="AX55" s="192" t="str">
        <f t="shared" si="53"/>
        <v/>
      </c>
      <c r="AY55" s="192" t="str">
        <f t="shared" si="53"/>
        <v/>
      </c>
      <c r="AZ55" s="192" t="str">
        <f t="shared" si="53"/>
        <v/>
      </c>
      <c r="BA55" s="192" t="str">
        <f t="shared" si="53"/>
        <v/>
      </c>
      <c r="BB55" s="192" t="str">
        <f t="shared" si="53"/>
        <v/>
      </c>
      <c r="BC55" s="192" t="str">
        <f t="shared" si="53"/>
        <v/>
      </c>
      <c r="BD55" s="192" t="str">
        <f t="shared" si="53"/>
        <v/>
      </c>
      <c r="BE55" s="192" t="str">
        <f t="shared" si="53"/>
        <v/>
      </c>
      <c r="BF55" s="195" t="str">
        <f t="shared" si="53"/>
        <v/>
      </c>
    </row>
    <row r="56" spans="1:58">
      <c r="A56" s="34"/>
      <c r="B56" s="22"/>
      <c r="C56" s="23"/>
      <c r="D56" s="2"/>
      <c r="E56" s="2"/>
      <c r="F56" s="23"/>
      <c r="G56" s="24"/>
      <c r="H56" s="89" t="s">
        <v>185</v>
      </c>
      <c r="I56" s="36">
        <f>SUMIF(Planner_Category,'Master Data'!$B11,Planner!$I$5:$I$115)</f>
        <v>440</v>
      </c>
      <c r="K56" s="37">
        <f>SUMIF(Planner_Category,'Master Data'!$B11,Planner!$K$5:$K$115)</f>
        <v>395</v>
      </c>
      <c r="L56" s="37">
        <f>SUMIF(Planner_Category,'Master Data'!$B11,Planner!$L$5:$L$115)</f>
        <v>257.5</v>
      </c>
      <c r="M56" s="90">
        <f>SUMIF(Planner_Category,'Master Data'!$B11,Planner!$M$5:$M$115)</f>
        <v>374.97407499999997</v>
      </c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22"/>
      <c r="AA56" s="191">
        <f t="shared" si="20"/>
        <v>0</v>
      </c>
      <c r="AB56" s="191">
        <f t="shared" si="33"/>
        <v>0</v>
      </c>
      <c r="AC56" s="191" t="str">
        <f t="shared" si="2"/>
        <v/>
      </c>
      <c r="AD56" s="192" t="str">
        <f t="shared" si="34"/>
        <v/>
      </c>
      <c r="AE56" s="192" t="str">
        <f t="shared" si="35"/>
        <v/>
      </c>
      <c r="AF56" s="192" t="str">
        <f t="shared" si="36"/>
        <v/>
      </c>
      <c r="AG56" s="192" t="str">
        <f t="shared" si="37"/>
        <v/>
      </c>
      <c r="AH56" s="192" t="str">
        <f t="shared" si="38"/>
        <v/>
      </c>
      <c r="AI56" s="192" t="str">
        <f t="shared" si="39"/>
        <v/>
      </c>
      <c r="AJ56" s="192" t="str">
        <f t="shared" si="40"/>
        <v/>
      </c>
      <c r="AK56" s="192" t="str">
        <f t="shared" si="41"/>
        <v/>
      </c>
      <c r="AL56" s="192" t="str">
        <f t="shared" si="42"/>
        <v/>
      </c>
      <c r="AM56" s="192" t="str">
        <f t="shared" si="43"/>
        <v/>
      </c>
      <c r="AN56" s="192" t="str">
        <f t="shared" si="44"/>
        <v/>
      </c>
      <c r="AO56" s="192" t="str">
        <f t="shared" si="45"/>
        <v/>
      </c>
      <c r="AP56" s="193">
        <f t="shared" si="15"/>
        <v>1</v>
      </c>
      <c r="AQ56" s="194" t="str">
        <f t="shared" si="46"/>
        <v/>
      </c>
      <c r="AR56" s="191" t="str">
        <f t="shared" si="22"/>
        <v/>
      </c>
      <c r="AS56" s="191" t="str">
        <f t="shared" si="23"/>
        <v/>
      </c>
      <c r="AT56" s="191" t="str">
        <f t="shared" si="47"/>
        <v/>
      </c>
      <c r="AU56" s="192" t="str">
        <f t="shared" si="53"/>
        <v/>
      </c>
      <c r="AV56" s="192" t="str">
        <f t="shared" si="53"/>
        <v/>
      </c>
      <c r="AW56" s="192" t="str">
        <f t="shared" si="53"/>
        <v/>
      </c>
      <c r="AX56" s="192" t="str">
        <f t="shared" si="53"/>
        <v/>
      </c>
      <c r="AY56" s="192" t="str">
        <f t="shared" si="53"/>
        <v/>
      </c>
      <c r="AZ56" s="192" t="str">
        <f t="shared" si="53"/>
        <v/>
      </c>
      <c r="BA56" s="192" t="str">
        <f t="shared" si="53"/>
        <v/>
      </c>
      <c r="BB56" s="192" t="str">
        <f t="shared" si="53"/>
        <v/>
      </c>
      <c r="BC56" s="192" t="str">
        <f t="shared" si="53"/>
        <v/>
      </c>
      <c r="BD56" s="192" t="str">
        <f t="shared" si="53"/>
        <v/>
      </c>
      <c r="BE56" s="192" t="str">
        <f t="shared" si="53"/>
        <v/>
      </c>
      <c r="BF56" s="195" t="str">
        <f t="shared" si="53"/>
        <v/>
      </c>
    </row>
    <row r="57" spans="1:58" ht="21">
      <c r="A57" s="21" t="str">
        <f>'Master Data'!B7</f>
        <v>Health &amp; Insurance</v>
      </c>
      <c r="B57" s="22"/>
      <c r="C57" s="23"/>
      <c r="D57" s="1"/>
      <c r="E57" s="1"/>
      <c r="F57" s="23"/>
      <c r="G57" s="24"/>
      <c r="H57" s="22"/>
      <c r="I57" s="42"/>
      <c r="J57" s="54"/>
      <c r="K57" s="41"/>
      <c r="L57" s="42"/>
      <c r="M57" s="55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22"/>
      <c r="AA57" s="191">
        <f t="shared" si="20"/>
        <v>0</v>
      </c>
      <c r="AB57" s="191">
        <f t="shared" si="33"/>
        <v>0</v>
      </c>
      <c r="AC57" s="191" t="str">
        <f t="shared" si="2"/>
        <v/>
      </c>
      <c r="AD57" s="192" t="str">
        <f t="shared" si="34"/>
        <v/>
      </c>
      <c r="AE57" s="192" t="str">
        <f t="shared" si="35"/>
        <v/>
      </c>
      <c r="AF57" s="192" t="str">
        <f t="shared" si="36"/>
        <v/>
      </c>
      <c r="AG57" s="192" t="str">
        <f t="shared" si="37"/>
        <v/>
      </c>
      <c r="AH57" s="192" t="str">
        <f t="shared" si="38"/>
        <v/>
      </c>
      <c r="AI57" s="192" t="str">
        <f t="shared" si="39"/>
        <v/>
      </c>
      <c r="AJ57" s="192" t="str">
        <f t="shared" si="40"/>
        <v/>
      </c>
      <c r="AK57" s="192" t="str">
        <f t="shared" si="41"/>
        <v/>
      </c>
      <c r="AL57" s="192" t="str">
        <f t="shared" si="42"/>
        <v/>
      </c>
      <c r="AM57" s="192" t="str">
        <f t="shared" si="43"/>
        <v/>
      </c>
      <c r="AN57" s="192" t="str">
        <f t="shared" si="44"/>
        <v/>
      </c>
      <c r="AO57" s="192" t="str">
        <f t="shared" si="45"/>
        <v/>
      </c>
      <c r="AP57" s="193">
        <f t="shared" si="15"/>
        <v>1</v>
      </c>
      <c r="AQ57" s="194" t="str">
        <f t="shared" si="46"/>
        <v/>
      </c>
      <c r="AR57" s="191" t="str">
        <f t="shared" si="22"/>
        <v/>
      </c>
      <c r="AS57" s="191" t="str">
        <f t="shared" si="23"/>
        <v/>
      </c>
      <c r="AT57" s="191" t="str">
        <f t="shared" si="47"/>
        <v/>
      </c>
      <c r="AU57" s="192" t="str">
        <f t="shared" si="53"/>
        <v/>
      </c>
      <c r="AV57" s="192" t="str">
        <f t="shared" si="53"/>
        <v/>
      </c>
      <c r="AW57" s="192" t="str">
        <f t="shared" si="53"/>
        <v/>
      </c>
      <c r="AX57" s="192" t="str">
        <f t="shared" si="53"/>
        <v/>
      </c>
      <c r="AY57" s="192" t="str">
        <f t="shared" si="53"/>
        <v/>
      </c>
      <c r="AZ57" s="192" t="str">
        <f t="shared" si="53"/>
        <v/>
      </c>
      <c r="BA57" s="192" t="str">
        <f t="shared" si="53"/>
        <v/>
      </c>
      <c r="BB57" s="192" t="str">
        <f t="shared" si="53"/>
        <v/>
      </c>
      <c r="BC57" s="192" t="str">
        <f t="shared" si="53"/>
        <v/>
      </c>
      <c r="BD57" s="192" t="str">
        <f t="shared" si="53"/>
        <v/>
      </c>
      <c r="BE57" s="192" t="str">
        <f t="shared" si="53"/>
        <v/>
      </c>
      <c r="BF57" s="195" t="str">
        <f t="shared" si="53"/>
        <v/>
      </c>
    </row>
    <row r="58" spans="1:58" ht="15">
      <c r="A58" s="29" t="str">
        <f>A57</f>
        <v>Health &amp; Insurance</v>
      </c>
      <c r="B58" s="44" t="s">
        <v>146</v>
      </c>
      <c r="C58" s="53" t="s">
        <v>19</v>
      </c>
      <c r="D58" s="46" t="s">
        <v>69</v>
      </c>
      <c r="E58" s="5" t="s">
        <v>4</v>
      </c>
      <c r="F58" s="47" t="s">
        <v>51</v>
      </c>
      <c r="G58" s="46"/>
      <c r="H58" s="46"/>
      <c r="I58" s="48"/>
      <c r="J58" s="88" t="str">
        <f>IF(AND($AQ58&lt;&gt;0,$AQ58&lt;&gt;""),IF($L58&lt;&gt;"",$AQ58/$L58,0),"")</f>
        <v/>
      </c>
      <c r="K58" s="56"/>
      <c r="L58" s="31" t="str">
        <f>IF($AA58&lt;&gt;0,$AA58,"")</f>
        <v/>
      </c>
      <c r="M58" s="32">
        <f>IF($AA58&lt;&gt;"",$AA58*IF(ISERROR(VLOOKUP(Alt_Currency,Lookup_Currencies,2,FALSE)=TRUE),1,VLOOKUP(Alt_Currency,Lookup_Currencies,2,FALSE)),"")</f>
        <v>0</v>
      </c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23"/>
      <c r="AA58" s="191">
        <f t="shared" si="20"/>
        <v>0</v>
      </c>
      <c r="AB58" s="191">
        <f t="shared" si="33"/>
        <v>0</v>
      </c>
      <c r="AC58" s="191">
        <f t="shared" si="2"/>
        <v>0</v>
      </c>
      <c r="AD58" s="192">
        <f t="shared" si="34"/>
        <v>0</v>
      </c>
      <c r="AE58" s="192">
        <f t="shared" si="35"/>
        <v>0</v>
      </c>
      <c r="AF58" s="192">
        <f t="shared" si="36"/>
        <v>0</v>
      </c>
      <c r="AG58" s="192">
        <f t="shared" si="37"/>
        <v>0</v>
      </c>
      <c r="AH58" s="192">
        <f t="shared" si="38"/>
        <v>0</v>
      </c>
      <c r="AI58" s="192">
        <f t="shared" si="39"/>
        <v>0</v>
      </c>
      <c r="AJ58" s="192">
        <f t="shared" si="40"/>
        <v>0</v>
      </c>
      <c r="AK58" s="192">
        <f t="shared" si="41"/>
        <v>0</v>
      </c>
      <c r="AL58" s="192">
        <f t="shared" si="42"/>
        <v>0</v>
      </c>
      <c r="AM58" s="192">
        <f t="shared" si="43"/>
        <v>0</v>
      </c>
      <c r="AN58" s="192">
        <f t="shared" si="44"/>
        <v>0</v>
      </c>
      <c r="AO58" s="192">
        <f t="shared" si="45"/>
        <v>0</v>
      </c>
      <c r="AP58" s="193">
        <f t="shared" si="15"/>
        <v>1</v>
      </c>
      <c r="AQ58" s="194">
        <f t="shared" si="46"/>
        <v>0</v>
      </c>
      <c r="AR58" s="191">
        <f t="shared" si="22"/>
        <v>0</v>
      </c>
      <c r="AS58" s="191">
        <f t="shared" si="23"/>
        <v>0</v>
      </c>
      <c r="AT58" s="191">
        <f t="shared" si="47"/>
        <v>0</v>
      </c>
      <c r="AU58" s="192">
        <f t="shared" si="53"/>
        <v>0</v>
      </c>
      <c r="AV58" s="192">
        <f t="shared" si="53"/>
        <v>0</v>
      </c>
      <c r="AW58" s="192">
        <f t="shared" si="53"/>
        <v>0</v>
      </c>
      <c r="AX58" s="192">
        <f t="shared" si="53"/>
        <v>0</v>
      </c>
      <c r="AY58" s="192">
        <f t="shared" si="53"/>
        <v>0</v>
      </c>
      <c r="AZ58" s="192">
        <f t="shared" si="53"/>
        <v>0</v>
      </c>
      <c r="BA58" s="192">
        <f t="shared" si="53"/>
        <v>0</v>
      </c>
      <c r="BB58" s="192">
        <f t="shared" si="53"/>
        <v>0</v>
      </c>
      <c r="BC58" s="192">
        <f t="shared" si="53"/>
        <v>0</v>
      </c>
      <c r="BD58" s="192">
        <f t="shared" si="53"/>
        <v>0</v>
      </c>
      <c r="BE58" s="192">
        <f t="shared" si="53"/>
        <v>0</v>
      </c>
      <c r="BF58" s="195">
        <f t="shared" si="53"/>
        <v>0</v>
      </c>
    </row>
    <row r="59" spans="1:58" s="57" customFormat="1" ht="15">
      <c r="A59" s="29" t="str">
        <f t="shared" ref="A59:A61" si="54">A58</f>
        <v>Health &amp; Insurance</v>
      </c>
      <c r="B59" s="44" t="s">
        <v>147</v>
      </c>
      <c r="C59" s="53" t="s">
        <v>19</v>
      </c>
      <c r="D59" s="46" t="s">
        <v>69</v>
      </c>
      <c r="E59" s="5" t="s">
        <v>4</v>
      </c>
      <c r="F59" s="47" t="s">
        <v>51</v>
      </c>
      <c r="G59" s="46"/>
      <c r="H59" s="46"/>
      <c r="I59" s="48"/>
      <c r="J59" s="88" t="str">
        <f>IF(AND($AQ59&lt;&gt;0,$AQ59&lt;&gt;""),IF($L59&lt;&gt;"",$AQ59/$L59,0),"")</f>
        <v/>
      </c>
      <c r="K59" s="56"/>
      <c r="L59" s="31" t="str">
        <f t="shared" ref="L59:L61" si="55">IF($AA59&lt;&gt;0,$AA59,"")</f>
        <v/>
      </c>
      <c r="M59" s="32">
        <f>IF($AA59&lt;&gt;"",$AA59*IF(ISERROR(VLOOKUP(Alt_Currency,Lookup_Currencies,2,FALSE)=TRUE),1,VLOOKUP(Alt_Currency,Lookup_Currencies,2,FALSE)),"")</f>
        <v>0</v>
      </c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23"/>
      <c r="AA59" s="191">
        <f t="shared" si="20"/>
        <v>0</v>
      </c>
      <c r="AB59" s="191">
        <f t="shared" si="33"/>
        <v>0</v>
      </c>
      <c r="AC59" s="191">
        <f t="shared" si="2"/>
        <v>0</v>
      </c>
      <c r="AD59" s="192">
        <f t="shared" si="34"/>
        <v>0</v>
      </c>
      <c r="AE59" s="192">
        <f t="shared" si="35"/>
        <v>0</v>
      </c>
      <c r="AF59" s="192">
        <f t="shared" si="36"/>
        <v>0</v>
      </c>
      <c r="AG59" s="192">
        <f t="shared" si="37"/>
        <v>0</v>
      </c>
      <c r="AH59" s="192">
        <f t="shared" si="38"/>
        <v>0</v>
      </c>
      <c r="AI59" s="192">
        <f t="shared" si="39"/>
        <v>0</v>
      </c>
      <c r="AJ59" s="192">
        <f t="shared" si="40"/>
        <v>0</v>
      </c>
      <c r="AK59" s="192">
        <f t="shared" si="41"/>
        <v>0</v>
      </c>
      <c r="AL59" s="192">
        <f t="shared" si="42"/>
        <v>0</v>
      </c>
      <c r="AM59" s="192">
        <f t="shared" si="43"/>
        <v>0</v>
      </c>
      <c r="AN59" s="192">
        <f t="shared" si="44"/>
        <v>0</v>
      </c>
      <c r="AO59" s="192">
        <f t="shared" si="45"/>
        <v>0</v>
      </c>
      <c r="AP59" s="193">
        <f t="shared" si="15"/>
        <v>1</v>
      </c>
      <c r="AQ59" s="194">
        <f t="shared" si="46"/>
        <v>0</v>
      </c>
      <c r="AR59" s="191">
        <f t="shared" si="22"/>
        <v>0</v>
      </c>
      <c r="AS59" s="191">
        <f t="shared" si="23"/>
        <v>0</v>
      </c>
      <c r="AT59" s="191">
        <f t="shared" si="47"/>
        <v>0</v>
      </c>
      <c r="AU59" s="192">
        <f t="shared" si="53"/>
        <v>0</v>
      </c>
      <c r="AV59" s="192">
        <f t="shared" si="53"/>
        <v>0</v>
      </c>
      <c r="AW59" s="192">
        <f t="shared" si="53"/>
        <v>0</v>
      </c>
      <c r="AX59" s="192">
        <f t="shared" si="53"/>
        <v>0</v>
      </c>
      <c r="AY59" s="192">
        <f t="shared" si="53"/>
        <v>0</v>
      </c>
      <c r="AZ59" s="192">
        <f t="shared" si="53"/>
        <v>0</v>
      </c>
      <c r="BA59" s="192">
        <f t="shared" si="53"/>
        <v>0</v>
      </c>
      <c r="BB59" s="192">
        <f t="shared" si="53"/>
        <v>0</v>
      </c>
      <c r="BC59" s="192">
        <f t="shared" si="53"/>
        <v>0</v>
      </c>
      <c r="BD59" s="192">
        <f t="shared" si="53"/>
        <v>0</v>
      </c>
      <c r="BE59" s="192">
        <f t="shared" si="53"/>
        <v>0</v>
      </c>
      <c r="BF59" s="195">
        <f t="shared" si="53"/>
        <v>0</v>
      </c>
    </row>
    <row r="60" spans="1:58" ht="15">
      <c r="A60" s="29" t="str">
        <f t="shared" si="54"/>
        <v>Health &amp; Insurance</v>
      </c>
      <c r="B60" s="44" t="s">
        <v>147</v>
      </c>
      <c r="C60" s="53" t="s">
        <v>82</v>
      </c>
      <c r="D60" s="46" t="s">
        <v>66</v>
      </c>
      <c r="E60" s="5" t="s">
        <v>4</v>
      </c>
      <c r="F60" s="47" t="s">
        <v>16</v>
      </c>
      <c r="G60" s="46"/>
      <c r="H60" s="46"/>
      <c r="I60" s="49"/>
      <c r="J60" s="88" t="str">
        <f>IF(AND($AQ60&lt;&gt;0,$AQ60&lt;&gt;""),IF($L60&lt;&gt;"",$AQ60/$L60,0),"")</f>
        <v/>
      </c>
      <c r="K60" s="33"/>
      <c r="L60" s="31" t="str">
        <f t="shared" si="55"/>
        <v/>
      </c>
      <c r="M60" s="32">
        <f>IF($AA60&lt;&gt;"",$AA60*IF(ISERROR(VLOOKUP(Alt_Currency,Lookup_Currencies,2,FALSE)=TRUE),1,VLOOKUP(Alt_Currency,Lookup_Currencies,2,FALSE)),"")</f>
        <v>0</v>
      </c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23"/>
      <c r="AA60" s="191">
        <f t="shared" si="20"/>
        <v>0</v>
      </c>
      <c r="AB60" s="191">
        <f t="shared" si="33"/>
        <v>0</v>
      </c>
      <c r="AC60" s="191">
        <f t="shared" si="2"/>
        <v>0</v>
      </c>
      <c r="AD60" s="192">
        <f t="shared" si="34"/>
        <v>0</v>
      </c>
      <c r="AE60" s="192">
        <f t="shared" si="35"/>
        <v>0</v>
      </c>
      <c r="AF60" s="192">
        <f t="shared" si="36"/>
        <v>0</v>
      </c>
      <c r="AG60" s="192">
        <f t="shared" si="37"/>
        <v>0</v>
      </c>
      <c r="AH60" s="192">
        <f t="shared" si="38"/>
        <v>0</v>
      </c>
      <c r="AI60" s="192">
        <f t="shared" si="39"/>
        <v>0</v>
      </c>
      <c r="AJ60" s="192">
        <f t="shared" si="40"/>
        <v>0</v>
      </c>
      <c r="AK60" s="192">
        <f t="shared" si="41"/>
        <v>0</v>
      </c>
      <c r="AL60" s="192">
        <f t="shared" si="42"/>
        <v>0</v>
      </c>
      <c r="AM60" s="192">
        <f t="shared" si="43"/>
        <v>0</v>
      </c>
      <c r="AN60" s="192">
        <f t="shared" si="44"/>
        <v>0</v>
      </c>
      <c r="AO60" s="192">
        <f t="shared" si="45"/>
        <v>0</v>
      </c>
      <c r="AP60" s="193">
        <f t="shared" si="15"/>
        <v>1</v>
      </c>
      <c r="AQ60" s="194">
        <f t="shared" si="46"/>
        <v>0</v>
      </c>
      <c r="AR60" s="191">
        <f t="shared" si="22"/>
        <v>0</v>
      </c>
      <c r="AS60" s="191">
        <f t="shared" si="23"/>
        <v>0</v>
      </c>
      <c r="AT60" s="191">
        <f t="shared" si="47"/>
        <v>0</v>
      </c>
      <c r="AU60" s="192">
        <f t="shared" si="53"/>
        <v>0</v>
      </c>
      <c r="AV60" s="192">
        <f t="shared" si="53"/>
        <v>0</v>
      </c>
      <c r="AW60" s="192">
        <f t="shared" si="53"/>
        <v>0</v>
      </c>
      <c r="AX60" s="192">
        <f t="shared" si="53"/>
        <v>0</v>
      </c>
      <c r="AY60" s="192">
        <f t="shared" si="53"/>
        <v>0</v>
      </c>
      <c r="AZ60" s="192">
        <f t="shared" si="53"/>
        <v>0</v>
      </c>
      <c r="BA60" s="192">
        <f t="shared" si="53"/>
        <v>0</v>
      </c>
      <c r="BB60" s="192">
        <f t="shared" si="53"/>
        <v>0</v>
      </c>
      <c r="BC60" s="192">
        <f t="shared" si="53"/>
        <v>0</v>
      </c>
      <c r="BD60" s="192">
        <f t="shared" si="53"/>
        <v>0</v>
      </c>
      <c r="BE60" s="192">
        <f t="shared" si="53"/>
        <v>0</v>
      </c>
      <c r="BF60" s="195">
        <f t="shared" si="53"/>
        <v>0</v>
      </c>
    </row>
    <row r="61" spans="1:58" ht="15">
      <c r="A61" s="29" t="str">
        <f t="shared" si="54"/>
        <v>Health &amp; Insurance</v>
      </c>
      <c r="B61" s="44" t="s">
        <v>147</v>
      </c>
      <c r="C61" s="53" t="s">
        <v>83</v>
      </c>
      <c r="D61" s="46" t="s">
        <v>70</v>
      </c>
      <c r="E61" s="5" t="s">
        <v>4</v>
      </c>
      <c r="F61" s="47" t="s">
        <v>16</v>
      </c>
      <c r="G61" s="46"/>
      <c r="H61" s="46"/>
      <c r="I61" s="49">
        <v>35</v>
      </c>
      <c r="J61" s="88" t="str">
        <f>IF(AND($AQ61&lt;&gt;0,$AQ61&lt;&gt;""),IF($L61&lt;&gt;"",$AQ61/$L61,0),"")</f>
        <v/>
      </c>
      <c r="K61" s="33"/>
      <c r="L61" s="31" t="str">
        <f t="shared" si="55"/>
        <v/>
      </c>
      <c r="M61" s="32">
        <f>IF($AA61&lt;&gt;"",$AA61*IF(ISERROR(VLOOKUP(Alt_Currency,Lookup_Currencies,2,FALSE)=TRUE),1,VLOOKUP(Alt_Currency,Lookup_Currencies,2,FALSE)),"")</f>
        <v>0</v>
      </c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23"/>
      <c r="AA61" s="191">
        <f t="shared" si="20"/>
        <v>0</v>
      </c>
      <c r="AB61" s="191">
        <f t="shared" si="33"/>
        <v>0</v>
      </c>
      <c r="AC61" s="191">
        <f t="shared" si="2"/>
        <v>0</v>
      </c>
      <c r="AD61" s="192">
        <f t="shared" si="34"/>
        <v>0</v>
      </c>
      <c r="AE61" s="192">
        <f t="shared" si="35"/>
        <v>0</v>
      </c>
      <c r="AF61" s="192">
        <f t="shared" si="36"/>
        <v>0</v>
      </c>
      <c r="AG61" s="192">
        <f t="shared" si="37"/>
        <v>0</v>
      </c>
      <c r="AH61" s="192">
        <f t="shared" si="38"/>
        <v>0</v>
      </c>
      <c r="AI61" s="192">
        <f t="shared" si="39"/>
        <v>0</v>
      </c>
      <c r="AJ61" s="192">
        <f t="shared" si="40"/>
        <v>0</v>
      </c>
      <c r="AK61" s="192">
        <f t="shared" si="41"/>
        <v>0</v>
      </c>
      <c r="AL61" s="192">
        <f t="shared" si="42"/>
        <v>0</v>
      </c>
      <c r="AM61" s="192">
        <f t="shared" si="43"/>
        <v>0</v>
      </c>
      <c r="AN61" s="192">
        <f t="shared" si="44"/>
        <v>0</v>
      </c>
      <c r="AO61" s="192">
        <f t="shared" si="45"/>
        <v>0</v>
      </c>
      <c r="AP61" s="193">
        <f t="shared" si="15"/>
        <v>1</v>
      </c>
      <c r="AQ61" s="194">
        <f t="shared" si="46"/>
        <v>0</v>
      </c>
      <c r="AR61" s="191">
        <f t="shared" si="22"/>
        <v>0</v>
      </c>
      <c r="AS61" s="191">
        <f t="shared" si="23"/>
        <v>0</v>
      </c>
      <c r="AT61" s="191">
        <f t="shared" si="47"/>
        <v>35</v>
      </c>
      <c r="AU61" s="192">
        <f t="shared" si="53"/>
        <v>0</v>
      </c>
      <c r="AV61" s="192">
        <f t="shared" si="53"/>
        <v>0</v>
      </c>
      <c r="AW61" s="192">
        <f t="shared" si="53"/>
        <v>0</v>
      </c>
      <c r="AX61" s="192">
        <f t="shared" si="53"/>
        <v>0</v>
      </c>
      <c r="AY61" s="192">
        <f t="shared" si="53"/>
        <v>0</v>
      </c>
      <c r="AZ61" s="192">
        <f t="shared" si="53"/>
        <v>0</v>
      </c>
      <c r="BA61" s="192">
        <f t="shared" si="53"/>
        <v>0</v>
      </c>
      <c r="BB61" s="192">
        <f t="shared" si="53"/>
        <v>0</v>
      </c>
      <c r="BC61" s="192">
        <f t="shared" si="53"/>
        <v>0</v>
      </c>
      <c r="BD61" s="192">
        <f t="shared" si="53"/>
        <v>0</v>
      </c>
      <c r="BE61" s="192">
        <f t="shared" si="53"/>
        <v>0</v>
      </c>
      <c r="BF61" s="195">
        <f t="shared" si="53"/>
        <v>0</v>
      </c>
    </row>
    <row r="62" spans="1:58">
      <c r="A62" s="34"/>
      <c r="B62" s="22"/>
      <c r="C62" s="23"/>
      <c r="D62" s="2"/>
      <c r="E62" s="2"/>
      <c r="F62" s="23"/>
      <c r="G62" s="24"/>
      <c r="H62" s="89" t="s">
        <v>58</v>
      </c>
      <c r="I62" s="36">
        <f>SUMIF(Planner_Category,'Master Data'!$B7,Planner!$I$5:$I$115)</f>
        <v>35</v>
      </c>
      <c r="K62" s="37">
        <f>SUMIF(Planner_Category,'Master Data'!$B7,Planner!$K$5:$K$115)</f>
        <v>0</v>
      </c>
      <c r="L62" s="37">
        <f>SUMIF(Planner_Category,'Master Data'!$B7,Planner!$L$5:$L$115)</f>
        <v>0</v>
      </c>
      <c r="M62" s="90">
        <f>SUMIF(Planner_Category,'Master Data'!$B7,Planner!$M$5:$M$115)</f>
        <v>0</v>
      </c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22"/>
      <c r="AA62" s="191">
        <f t="shared" si="20"/>
        <v>0</v>
      </c>
      <c r="AB62" s="191">
        <f t="shared" si="33"/>
        <v>0</v>
      </c>
      <c r="AC62" s="191" t="str">
        <f t="shared" si="2"/>
        <v/>
      </c>
      <c r="AD62" s="192" t="str">
        <f t="shared" si="34"/>
        <v/>
      </c>
      <c r="AE62" s="192" t="str">
        <f t="shared" si="35"/>
        <v/>
      </c>
      <c r="AF62" s="192" t="str">
        <f t="shared" si="36"/>
        <v/>
      </c>
      <c r="AG62" s="192" t="str">
        <f t="shared" si="37"/>
        <v/>
      </c>
      <c r="AH62" s="192" t="str">
        <f t="shared" si="38"/>
        <v/>
      </c>
      <c r="AI62" s="192" t="str">
        <f t="shared" si="39"/>
        <v/>
      </c>
      <c r="AJ62" s="192" t="str">
        <f t="shared" si="40"/>
        <v/>
      </c>
      <c r="AK62" s="192" t="str">
        <f t="shared" si="41"/>
        <v/>
      </c>
      <c r="AL62" s="192" t="str">
        <f t="shared" si="42"/>
        <v/>
      </c>
      <c r="AM62" s="192" t="str">
        <f t="shared" si="43"/>
        <v/>
      </c>
      <c r="AN62" s="192" t="str">
        <f t="shared" si="44"/>
        <v/>
      </c>
      <c r="AO62" s="192" t="str">
        <f t="shared" si="45"/>
        <v/>
      </c>
      <c r="AP62" s="193">
        <f t="shared" si="15"/>
        <v>1</v>
      </c>
      <c r="AQ62" s="194" t="str">
        <f t="shared" si="46"/>
        <v/>
      </c>
      <c r="AR62" s="191" t="str">
        <f t="shared" si="22"/>
        <v/>
      </c>
      <c r="AS62" s="191" t="str">
        <f t="shared" si="23"/>
        <v/>
      </c>
      <c r="AT62" s="191" t="str">
        <f t="shared" si="47"/>
        <v/>
      </c>
      <c r="AU62" s="192" t="str">
        <f t="shared" si="53"/>
        <v/>
      </c>
      <c r="AV62" s="192" t="str">
        <f t="shared" si="53"/>
        <v/>
      </c>
      <c r="AW62" s="192" t="str">
        <f t="shared" si="53"/>
        <v/>
      </c>
      <c r="AX62" s="192" t="str">
        <f t="shared" si="53"/>
        <v/>
      </c>
      <c r="AY62" s="192" t="str">
        <f t="shared" si="53"/>
        <v/>
      </c>
      <c r="AZ62" s="192" t="str">
        <f t="shared" si="53"/>
        <v/>
      </c>
      <c r="BA62" s="192" t="str">
        <f t="shared" si="53"/>
        <v/>
      </c>
      <c r="BB62" s="192" t="str">
        <f t="shared" si="53"/>
        <v/>
      </c>
      <c r="BC62" s="192" t="str">
        <f t="shared" si="53"/>
        <v/>
      </c>
      <c r="BD62" s="192" t="str">
        <f t="shared" si="53"/>
        <v/>
      </c>
      <c r="BE62" s="192" t="str">
        <f t="shared" si="53"/>
        <v/>
      </c>
      <c r="BF62" s="195" t="str">
        <f t="shared" si="53"/>
        <v/>
      </c>
    </row>
    <row r="63" spans="1:58" ht="21">
      <c r="A63" s="21" t="str">
        <f>'Master Data'!B5</f>
        <v>Daily Living</v>
      </c>
      <c r="B63" s="22"/>
      <c r="C63" s="23"/>
      <c r="D63" s="1"/>
      <c r="E63" s="1"/>
      <c r="F63" s="23"/>
      <c r="G63" s="24"/>
      <c r="H63" s="22"/>
      <c r="I63" s="58"/>
      <c r="J63" s="59"/>
      <c r="K63" s="60"/>
      <c r="L63" s="61"/>
      <c r="M63" s="55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22"/>
      <c r="AA63" s="191">
        <f t="shared" si="20"/>
        <v>0</v>
      </c>
      <c r="AB63" s="191">
        <f t="shared" si="33"/>
        <v>0</v>
      </c>
      <c r="AC63" s="191" t="str">
        <f t="shared" si="2"/>
        <v/>
      </c>
      <c r="AD63" s="192" t="str">
        <f t="shared" si="34"/>
        <v/>
      </c>
      <c r="AE63" s="192" t="str">
        <f t="shared" si="35"/>
        <v/>
      </c>
      <c r="AF63" s="192" t="str">
        <f t="shared" si="36"/>
        <v/>
      </c>
      <c r="AG63" s="192" t="str">
        <f t="shared" si="37"/>
        <v/>
      </c>
      <c r="AH63" s="192" t="str">
        <f t="shared" si="38"/>
        <v/>
      </c>
      <c r="AI63" s="192" t="str">
        <f t="shared" si="39"/>
        <v/>
      </c>
      <c r="AJ63" s="192" t="str">
        <f t="shared" si="40"/>
        <v/>
      </c>
      <c r="AK63" s="192" t="str">
        <f t="shared" si="41"/>
        <v/>
      </c>
      <c r="AL63" s="192" t="str">
        <f t="shared" si="42"/>
        <v/>
      </c>
      <c r="AM63" s="192" t="str">
        <f t="shared" si="43"/>
        <v/>
      </c>
      <c r="AN63" s="192" t="str">
        <f t="shared" si="44"/>
        <v/>
      </c>
      <c r="AO63" s="192" t="str">
        <f t="shared" si="45"/>
        <v/>
      </c>
      <c r="AP63" s="193">
        <f t="shared" si="15"/>
        <v>1</v>
      </c>
      <c r="AQ63" s="194" t="str">
        <f t="shared" si="46"/>
        <v/>
      </c>
      <c r="AR63" s="191" t="str">
        <f t="shared" si="22"/>
        <v/>
      </c>
      <c r="AS63" s="191" t="str">
        <f t="shared" si="23"/>
        <v/>
      </c>
      <c r="AT63" s="191" t="str">
        <f t="shared" si="47"/>
        <v/>
      </c>
      <c r="AU63" s="192" t="str">
        <f t="shared" si="53"/>
        <v/>
      </c>
      <c r="AV63" s="192" t="str">
        <f t="shared" si="53"/>
        <v/>
      </c>
      <c r="AW63" s="192" t="str">
        <f t="shared" si="53"/>
        <v/>
      </c>
      <c r="AX63" s="192" t="str">
        <f t="shared" si="53"/>
        <v/>
      </c>
      <c r="AY63" s="192" t="str">
        <f t="shared" si="53"/>
        <v/>
      </c>
      <c r="AZ63" s="192" t="str">
        <f t="shared" si="53"/>
        <v/>
      </c>
      <c r="BA63" s="192" t="str">
        <f t="shared" si="53"/>
        <v/>
      </c>
      <c r="BB63" s="192" t="str">
        <f t="shared" si="53"/>
        <v/>
      </c>
      <c r="BC63" s="192" t="str">
        <f t="shared" si="53"/>
        <v/>
      </c>
      <c r="BD63" s="192" t="str">
        <f t="shared" si="53"/>
        <v/>
      </c>
      <c r="BE63" s="192" t="str">
        <f t="shared" si="53"/>
        <v/>
      </c>
      <c r="BF63" s="195" t="str">
        <f t="shared" si="53"/>
        <v/>
      </c>
    </row>
    <row r="64" spans="1:58" ht="15">
      <c r="A64" s="29" t="str">
        <f>A63</f>
        <v>Daily Living</v>
      </c>
      <c r="B64" s="44" t="s">
        <v>146</v>
      </c>
      <c r="C64" s="53" t="s">
        <v>28</v>
      </c>
      <c r="D64" s="46" t="s">
        <v>75</v>
      </c>
      <c r="E64" s="5" t="s">
        <v>4</v>
      </c>
      <c r="F64" s="47" t="s">
        <v>49</v>
      </c>
      <c r="G64" s="46">
        <v>1</v>
      </c>
      <c r="H64" s="46"/>
      <c r="I64" s="48">
        <v>100</v>
      </c>
      <c r="J64" s="88">
        <f t="shared" ref="J64:J77" si="56">IF(AND($AQ64&lt;&gt;0,$AQ64&lt;&gt;""),IF($L64&lt;&gt;"",$AQ64/$L64,0),"")</f>
        <v>0.99692307692307691</v>
      </c>
      <c r="K64" s="33">
        <v>50</v>
      </c>
      <c r="L64" s="31">
        <f>IF($AA64&lt;&gt;0,$AA64,"")</f>
        <v>216.66666666666666</v>
      </c>
      <c r="M64" s="32">
        <f t="shared" ref="M64:M77" si="57">IF($AA64&lt;&gt;"",$AA64*IF(ISERROR(VLOOKUP(Alt_Currency,Lookup_Currencies,2,FALSE)=TRUE),1,VLOOKUP(Alt_Currency,Lookup_Currencies,2,FALSE)),"")</f>
        <v>315.51216666666664</v>
      </c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23"/>
      <c r="AA64" s="191">
        <f t="shared" si="20"/>
        <v>216.66666666666666</v>
      </c>
      <c r="AB64" s="191">
        <f t="shared" si="33"/>
        <v>2600</v>
      </c>
      <c r="AC64" s="191">
        <f t="shared" si="2"/>
        <v>50</v>
      </c>
      <c r="AD64" s="192">
        <f t="shared" si="34"/>
        <v>216.66666666666666</v>
      </c>
      <c r="AE64" s="192">
        <f t="shared" si="35"/>
        <v>216.66666666666666</v>
      </c>
      <c r="AF64" s="192">
        <f t="shared" si="36"/>
        <v>216.66666666666666</v>
      </c>
      <c r="AG64" s="192">
        <f t="shared" si="37"/>
        <v>216.66666666666666</v>
      </c>
      <c r="AH64" s="192">
        <f t="shared" si="38"/>
        <v>216.66666666666666</v>
      </c>
      <c r="AI64" s="192">
        <f t="shared" si="39"/>
        <v>216.66666666666666</v>
      </c>
      <c r="AJ64" s="192">
        <f t="shared" si="40"/>
        <v>216.66666666666666</v>
      </c>
      <c r="AK64" s="192">
        <f t="shared" si="41"/>
        <v>216.66666666666666</v>
      </c>
      <c r="AL64" s="192">
        <f t="shared" si="42"/>
        <v>216.66666666666666</v>
      </c>
      <c r="AM64" s="192">
        <f t="shared" si="43"/>
        <v>216.66666666666666</v>
      </c>
      <c r="AN64" s="192">
        <f t="shared" si="44"/>
        <v>216.66666666666666</v>
      </c>
      <c r="AO64" s="192">
        <f t="shared" si="45"/>
        <v>216.66666666666666</v>
      </c>
      <c r="AP64" s="193">
        <f t="shared" si="15"/>
        <v>1</v>
      </c>
      <c r="AQ64" s="194">
        <f t="shared" si="46"/>
        <v>216</v>
      </c>
      <c r="AR64" s="191">
        <f t="shared" si="22"/>
        <v>433.33333333333331</v>
      </c>
      <c r="AS64" s="191">
        <f t="shared" si="23"/>
        <v>5200</v>
      </c>
      <c r="AT64" s="191">
        <f t="shared" si="47"/>
        <v>100</v>
      </c>
      <c r="AU64" s="192">
        <f t="shared" si="53"/>
        <v>433.33333333333331</v>
      </c>
      <c r="AV64" s="192">
        <f t="shared" si="53"/>
        <v>433.33333333333331</v>
      </c>
      <c r="AW64" s="192">
        <f t="shared" si="53"/>
        <v>433.33333333333331</v>
      </c>
      <c r="AX64" s="192">
        <f t="shared" si="53"/>
        <v>433.33333333333331</v>
      </c>
      <c r="AY64" s="192">
        <f t="shared" si="53"/>
        <v>433.33333333333331</v>
      </c>
      <c r="AZ64" s="192">
        <f t="shared" si="53"/>
        <v>433.33333333333331</v>
      </c>
      <c r="BA64" s="192">
        <f t="shared" si="53"/>
        <v>433.33333333333331</v>
      </c>
      <c r="BB64" s="192">
        <f t="shared" si="53"/>
        <v>433.33333333333331</v>
      </c>
      <c r="BC64" s="192">
        <f t="shared" si="53"/>
        <v>433.33333333333331</v>
      </c>
      <c r="BD64" s="192">
        <f t="shared" si="53"/>
        <v>433.33333333333331</v>
      </c>
      <c r="BE64" s="192">
        <f t="shared" si="53"/>
        <v>433.33333333333331</v>
      </c>
      <c r="BF64" s="195">
        <f t="shared" si="53"/>
        <v>433.33333333333331</v>
      </c>
    </row>
    <row r="65" spans="1:58" ht="15">
      <c r="A65" s="29" t="str">
        <f t="shared" ref="A65:A77" si="58">A64</f>
        <v>Daily Living</v>
      </c>
      <c r="B65" s="44" t="s">
        <v>146</v>
      </c>
      <c r="C65" s="53" t="s">
        <v>33</v>
      </c>
      <c r="D65" s="46" t="s">
        <v>76</v>
      </c>
      <c r="E65" s="5" t="s">
        <v>4</v>
      </c>
      <c r="F65" s="47"/>
      <c r="G65" s="46"/>
      <c r="H65" s="46"/>
      <c r="I65" s="48"/>
      <c r="J65" s="88" t="str">
        <f t="shared" si="56"/>
        <v/>
      </c>
      <c r="K65" s="33"/>
      <c r="L65" s="31" t="str">
        <f t="shared" ref="L65:L77" si="59">IF($AA65&lt;&gt;0,$AA65,"")</f>
        <v/>
      </c>
      <c r="M65" s="32">
        <f t="shared" si="57"/>
        <v>0</v>
      </c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23"/>
      <c r="AA65" s="191">
        <f t="shared" si="20"/>
        <v>0</v>
      </c>
      <c r="AB65" s="191">
        <f t="shared" si="33"/>
        <v>0</v>
      </c>
      <c r="AC65" s="191" t="str">
        <f t="shared" si="2"/>
        <v/>
      </c>
      <c r="AD65" s="192" t="str">
        <f t="shared" si="34"/>
        <v/>
      </c>
      <c r="AE65" s="192" t="str">
        <f t="shared" si="35"/>
        <v/>
      </c>
      <c r="AF65" s="192" t="str">
        <f t="shared" si="36"/>
        <v/>
      </c>
      <c r="AG65" s="192" t="str">
        <f t="shared" si="37"/>
        <v/>
      </c>
      <c r="AH65" s="192" t="str">
        <f t="shared" si="38"/>
        <v/>
      </c>
      <c r="AI65" s="192" t="str">
        <f t="shared" si="39"/>
        <v/>
      </c>
      <c r="AJ65" s="192" t="str">
        <f t="shared" si="40"/>
        <v/>
      </c>
      <c r="AK65" s="192" t="str">
        <f t="shared" si="41"/>
        <v/>
      </c>
      <c r="AL65" s="192" t="str">
        <f t="shared" si="42"/>
        <v/>
      </c>
      <c r="AM65" s="192" t="str">
        <f t="shared" si="43"/>
        <v/>
      </c>
      <c r="AN65" s="192" t="str">
        <f t="shared" si="44"/>
        <v/>
      </c>
      <c r="AO65" s="192" t="str">
        <f t="shared" si="45"/>
        <v/>
      </c>
      <c r="AP65" s="193">
        <f t="shared" si="15"/>
        <v>1</v>
      </c>
      <c r="AQ65" s="194" t="str">
        <f t="shared" si="46"/>
        <v/>
      </c>
      <c r="AR65" s="191" t="str">
        <f t="shared" si="22"/>
        <v/>
      </c>
      <c r="AS65" s="191" t="str">
        <f t="shared" si="23"/>
        <v/>
      </c>
      <c r="AT65" s="191" t="str">
        <f t="shared" si="47"/>
        <v/>
      </c>
      <c r="AU65" s="192" t="str">
        <f t="shared" ref="AU65:BF74" si="60">IF($F65="Monthly",$AT65*$G65,IF($F65="Annually",($AT65*$G65)/12,IF($F65="Weekly",(($AT65*$G65)*52)/12,IF($F65="Quarterly",($AT65*$G65)/3,IF($F65="Bi-weekly",(($AT65*$G65)*26)/12,IF($F65="Half-year",(($AT65*$G65)*2)/12,IF($F65="Bi-monthly",($AT65*$G65)/2,IF($F65="One-Off",IF(MONTH(AU$3)=7,($AT65*$G65),""),""))))))))</f>
        <v/>
      </c>
      <c r="AV65" s="192" t="str">
        <f t="shared" si="60"/>
        <v/>
      </c>
      <c r="AW65" s="192" t="str">
        <f t="shared" si="60"/>
        <v/>
      </c>
      <c r="AX65" s="192" t="str">
        <f t="shared" si="60"/>
        <v/>
      </c>
      <c r="AY65" s="192" t="str">
        <f t="shared" si="60"/>
        <v/>
      </c>
      <c r="AZ65" s="192" t="str">
        <f t="shared" si="60"/>
        <v/>
      </c>
      <c r="BA65" s="192" t="str">
        <f t="shared" si="60"/>
        <v/>
      </c>
      <c r="BB65" s="192" t="str">
        <f t="shared" si="60"/>
        <v/>
      </c>
      <c r="BC65" s="192" t="str">
        <f t="shared" si="60"/>
        <v/>
      </c>
      <c r="BD65" s="192" t="str">
        <f t="shared" si="60"/>
        <v/>
      </c>
      <c r="BE65" s="192" t="str">
        <f t="shared" si="60"/>
        <v/>
      </c>
      <c r="BF65" s="195" t="str">
        <f t="shared" si="60"/>
        <v/>
      </c>
    </row>
    <row r="66" spans="1:58" ht="15">
      <c r="A66" s="29" t="str">
        <f t="shared" si="58"/>
        <v>Daily Living</v>
      </c>
      <c r="B66" s="44" t="s">
        <v>146</v>
      </c>
      <c r="C66" s="53" t="s">
        <v>29</v>
      </c>
      <c r="D66" s="46" t="s">
        <v>76</v>
      </c>
      <c r="E66" s="5" t="s">
        <v>4</v>
      </c>
      <c r="F66" s="47" t="s">
        <v>16</v>
      </c>
      <c r="G66" s="46">
        <v>1</v>
      </c>
      <c r="H66" s="46"/>
      <c r="I66" s="48">
        <v>100</v>
      </c>
      <c r="J66" s="88" t="str">
        <f t="shared" si="56"/>
        <v/>
      </c>
      <c r="K66" s="33">
        <v>100</v>
      </c>
      <c r="L66" s="31">
        <f t="shared" si="59"/>
        <v>100</v>
      </c>
      <c r="M66" s="32">
        <f t="shared" si="57"/>
        <v>145.62100000000001</v>
      </c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23"/>
      <c r="AA66" s="191">
        <f t="shared" si="20"/>
        <v>100</v>
      </c>
      <c r="AB66" s="191">
        <f t="shared" si="33"/>
        <v>1200</v>
      </c>
      <c r="AC66" s="191">
        <f t="shared" si="2"/>
        <v>100</v>
      </c>
      <c r="AD66" s="192">
        <f t="shared" si="34"/>
        <v>100</v>
      </c>
      <c r="AE66" s="192">
        <f t="shared" si="35"/>
        <v>100</v>
      </c>
      <c r="AF66" s="192">
        <f t="shared" si="36"/>
        <v>100</v>
      </c>
      <c r="AG66" s="192">
        <f t="shared" si="37"/>
        <v>100</v>
      </c>
      <c r="AH66" s="192">
        <f t="shared" si="38"/>
        <v>100</v>
      </c>
      <c r="AI66" s="192">
        <f t="shared" si="39"/>
        <v>100</v>
      </c>
      <c r="AJ66" s="192">
        <f t="shared" si="40"/>
        <v>100</v>
      </c>
      <c r="AK66" s="192">
        <f t="shared" si="41"/>
        <v>100</v>
      </c>
      <c r="AL66" s="192">
        <f t="shared" si="42"/>
        <v>100</v>
      </c>
      <c r="AM66" s="192">
        <f t="shared" si="43"/>
        <v>100</v>
      </c>
      <c r="AN66" s="192">
        <f t="shared" si="44"/>
        <v>100</v>
      </c>
      <c r="AO66" s="192">
        <f t="shared" si="45"/>
        <v>100</v>
      </c>
      <c r="AP66" s="193">
        <f t="shared" si="15"/>
        <v>1</v>
      </c>
      <c r="AQ66" s="194">
        <f t="shared" si="46"/>
        <v>0</v>
      </c>
      <c r="AR66" s="191">
        <f t="shared" si="22"/>
        <v>100</v>
      </c>
      <c r="AS66" s="191">
        <f t="shared" si="23"/>
        <v>1200</v>
      </c>
      <c r="AT66" s="191">
        <f t="shared" si="47"/>
        <v>100</v>
      </c>
      <c r="AU66" s="192">
        <f t="shared" si="60"/>
        <v>100</v>
      </c>
      <c r="AV66" s="192">
        <f t="shared" si="60"/>
        <v>100</v>
      </c>
      <c r="AW66" s="192">
        <f t="shared" si="60"/>
        <v>100</v>
      </c>
      <c r="AX66" s="192">
        <f t="shared" si="60"/>
        <v>100</v>
      </c>
      <c r="AY66" s="192">
        <f t="shared" si="60"/>
        <v>100</v>
      </c>
      <c r="AZ66" s="192">
        <f t="shared" si="60"/>
        <v>100</v>
      </c>
      <c r="BA66" s="192">
        <f t="shared" si="60"/>
        <v>100</v>
      </c>
      <c r="BB66" s="192">
        <f t="shared" si="60"/>
        <v>100</v>
      </c>
      <c r="BC66" s="192">
        <f t="shared" si="60"/>
        <v>100</v>
      </c>
      <c r="BD66" s="192">
        <f t="shared" si="60"/>
        <v>100</v>
      </c>
      <c r="BE66" s="192">
        <f t="shared" si="60"/>
        <v>100</v>
      </c>
      <c r="BF66" s="195">
        <f t="shared" si="60"/>
        <v>100</v>
      </c>
    </row>
    <row r="67" spans="1:58" ht="15">
      <c r="A67" s="29" t="str">
        <f t="shared" si="58"/>
        <v>Daily Living</v>
      </c>
      <c r="B67" s="44" t="s">
        <v>146</v>
      </c>
      <c r="C67" s="53" t="s">
        <v>30</v>
      </c>
      <c r="D67" s="46" t="s">
        <v>76</v>
      </c>
      <c r="E67" s="5" t="s">
        <v>4</v>
      </c>
      <c r="F67" s="47"/>
      <c r="G67" s="46"/>
      <c r="H67" s="46"/>
      <c r="I67" s="49"/>
      <c r="J67" s="88" t="str">
        <f t="shared" si="56"/>
        <v/>
      </c>
      <c r="K67" s="33"/>
      <c r="L67" s="31" t="str">
        <f t="shared" si="59"/>
        <v/>
      </c>
      <c r="M67" s="32">
        <f t="shared" si="57"/>
        <v>0</v>
      </c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23"/>
      <c r="AA67" s="191">
        <f t="shared" si="20"/>
        <v>0</v>
      </c>
      <c r="AB67" s="191">
        <f t="shared" si="33"/>
        <v>0</v>
      </c>
      <c r="AC67" s="191" t="str">
        <f t="shared" si="2"/>
        <v/>
      </c>
      <c r="AD67" s="192" t="str">
        <f t="shared" si="34"/>
        <v/>
      </c>
      <c r="AE67" s="192" t="str">
        <f t="shared" si="35"/>
        <v/>
      </c>
      <c r="AF67" s="192" t="str">
        <f t="shared" si="36"/>
        <v/>
      </c>
      <c r="AG67" s="192" t="str">
        <f t="shared" si="37"/>
        <v/>
      </c>
      <c r="AH67" s="192" t="str">
        <f t="shared" si="38"/>
        <v/>
      </c>
      <c r="AI67" s="192" t="str">
        <f t="shared" si="39"/>
        <v/>
      </c>
      <c r="AJ67" s="192" t="str">
        <f t="shared" si="40"/>
        <v/>
      </c>
      <c r="AK67" s="192" t="str">
        <f t="shared" si="41"/>
        <v/>
      </c>
      <c r="AL67" s="192" t="str">
        <f t="shared" si="42"/>
        <v/>
      </c>
      <c r="AM67" s="192" t="str">
        <f t="shared" si="43"/>
        <v/>
      </c>
      <c r="AN67" s="192" t="str">
        <f t="shared" si="44"/>
        <v/>
      </c>
      <c r="AO67" s="192" t="str">
        <f t="shared" si="45"/>
        <v/>
      </c>
      <c r="AP67" s="193">
        <f t="shared" si="15"/>
        <v>1</v>
      </c>
      <c r="AQ67" s="194" t="str">
        <f t="shared" si="46"/>
        <v/>
      </c>
      <c r="AR67" s="191" t="str">
        <f t="shared" si="22"/>
        <v/>
      </c>
      <c r="AS67" s="191" t="str">
        <f t="shared" si="23"/>
        <v/>
      </c>
      <c r="AT67" s="191" t="str">
        <f t="shared" si="47"/>
        <v/>
      </c>
      <c r="AU67" s="192" t="str">
        <f t="shared" si="60"/>
        <v/>
      </c>
      <c r="AV67" s="192" t="str">
        <f t="shared" si="60"/>
        <v/>
      </c>
      <c r="AW67" s="192" t="str">
        <f t="shared" si="60"/>
        <v/>
      </c>
      <c r="AX67" s="192" t="str">
        <f t="shared" si="60"/>
        <v/>
      </c>
      <c r="AY67" s="192" t="str">
        <f t="shared" si="60"/>
        <v/>
      </c>
      <c r="AZ67" s="192" t="str">
        <f t="shared" si="60"/>
        <v/>
      </c>
      <c r="BA67" s="192" t="str">
        <f t="shared" si="60"/>
        <v/>
      </c>
      <c r="BB67" s="192" t="str">
        <f t="shared" si="60"/>
        <v/>
      </c>
      <c r="BC67" s="192" t="str">
        <f t="shared" si="60"/>
        <v/>
      </c>
      <c r="BD67" s="192" t="str">
        <f t="shared" si="60"/>
        <v/>
      </c>
      <c r="BE67" s="192" t="str">
        <f t="shared" si="60"/>
        <v/>
      </c>
      <c r="BF67" s="195" t="str">
        <f t="shared" si="60"/>
        <v/>
      </c>
    </row>
    <row r="68" spans="1:58" ht="15">
      <c r="A68" s="29" t="str">
        <f t="shared" si="58"/>
        <v>Daily Living</v>
      </c>
      <c r="B68" s="44" t="s">
        <v>146</v>
      </c>
      <c r="C68" s="53" t="s">
        <v>32</v>
      </c>
      <c r="D68" s="46" t="s">
        <v>76</v>
      </c>
      <c r="E68" s="5" t="s">
        <v>4</v>
      </c>
      <c r="F68" s="47" t="s">
        <v>26</v>
      </c>
      <c r="G68" s="46">
        <v>1</v>
      </c>
      <c r="H68" s="46"/>
      <c r="I68" s="48">
        <v>10</v>
      </c>
      <c r="J68" s="88" t="str">
        <f t="shared" si="56"/>
        <v/>
      </c>
      <c r="K68" s="33">
        <v>10</v>
      </c>
      <c r="L68" s="31">
        <f t="shared" si="59"/>
        <v>3.3333333333333335</v>
      </c>
      <c r="M68" s="32">
        <f t="shared" si="57"/>
        <v>4.8540333333333336</v>
      </c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23"/>
      <c r="AA68" s="191">
        <f t="shared" si="20"/>
        <v>3.3333333333333335</v>
      </c>
      <c r="AB68" s="191">
        <f t="shared" si="33"/>
        <v>40</v>
      </c>
      <c r="AC68" s="191">
        <f t="shared" si="2"/>
        <v>10</v>
      </c>
      <c r="AD68" s="192">
        <f t="shared" si="34"/>
        <v>3.3333333333333335</v>
      </c>
      <c r="AE68" s="192">
        <f t="shared" si="35"/>
        <v>3.3333333333333335</v>
      </c>
      <c r="AF68" s="192">
        <f t="shared" si="36"/>
        <v>3.3333333333333335</v>
      </c>
      <c r="AG68" s="192">
        <f t="shared" si="37"/>
        <v>3.3333333333333335</v>
      </c>
      <c r="AH68" s="192">
        <f t="shared" si="38"/>
        <v>3.3333333333333335</v>
      </c>
      <c r="AI68" s="192">
        <f t="shared" si="39"/>
        <v>3.3333333333333335</v>
      </c>
      <c r="AJ68" s="192">
        <f t="shared" si="40"/>
        <v>3.3333333333333335</v>
      </c>
      <c r="AK68" s="192">
        <f t="shared" si="41"/>
        <v>3.3333333333333335</v>
      </c>
      <c r="AL68" s="192">
        <f t="shared" si="42"/>
        <v>3.3333333333333335</v>
      </c>
      <c r="AM68" s="192">
        <f t="shared" si="43"/>
        <v>3.3333333333333335</v>
      </c>
      <c r="AN68" s="192">
        <f t="shared" si="44"/>
        <v>3.3333333333333335</v>
      </c>
      <c r="AO68" s="192">
        <f t="shared" si="45"/>
        <v>3.3333333333333335</v>
      </c>
      <c r="AP68" s="193">
        <f t="shared" si="15"/>
        <v>1</v>
      </c>
      <c r="AQ68" s="194">
        <f t="shared" si="46"/>
        <v>0</v>
      </c>
      <c r="AR68" s="191">
        <f t="shared" si="22"/>
        <v>3.3333333333333335</v>
      </c>
      <c r="AS68" s="191">
        <f t="shared" si="23"/>
        <v>40</v>
      </c>
      <c r="AT68" s="191">
        <f t="shared" si="47"/>
        <v>10</v>
      </c>
      <c r="AU68" s="192">
        <f t="shared" si="60"/>
        <v>3.3333333333333335</v>
      </c>
      <c r="AV68" s="192">
        <f t="shared" si="60"/>
        <v>3.3333333333333335</v>
      </c>
      <c r="AW68" s="192">
        <f t="shared" si="60"/>
        <v>3.3333333333333335</v>
      </c>
      <c r="AX68" s="192">
        <f t="shared" si="60"/>
        <v>3.3333333333333335</v>
      </c>
      <c r="AY68" s="192">
        <f t="shared" si="60"/>
        <v>3.3333333333333335</v>
      </c>
      <c r="AZ68" s="192">
        <f t="shared" si="60"/>
        <v>3.3333333333333335</v>
      </c>
      <c r="BA68" s="192">
        <f t="shared" si="60"/>
        <v>3.3333333333333335</v>
      </c>
      <c r="BB68" s="192">
        <f t="shared" si="60"/>
        <v>3.3333333333333335</v>
      </c>
      <c r="BC68" s="192">
        <f t="shared" si="60"/>
        <v>3.3333333333333335</v>
      </c>
      <c r="BD68" s="192">
        <f t="shared" si="60"/>
        <v>3.3333333333333335</v>
      </c>
      <c r="BE68" s="192">
        <f t="shared" si="60"/>
        <v>3.3333333333333335</v>
      </c>
      <c r="BF68" s="195">
        <f t="shared" si="60"/>
        <v>3.3333333333333335</v>
      </c>
    </row>
    <row r="69" spans="1:58" ht="15">
      <c r="A69" s="29" t="str">
        <f t="shared" si="58"/>
        <v>Daily Living</v>
      </c>
      <c r="B69" s="44" t="s">
        <v>146</v>
      </c>
      <c r="C69" s="53" t="s">
        <v>40</v>
      </c>
      <c r="D69" s="46" t="s">
        <v>76</v>
      </c>
      <c r="E69" s="5" t="s">
        <v>4</v>
      </c>
      <c r="F69" s="47"/>
      <c r="G69" s="46"/>
      <c r="H69" s="46"/>
      <c r="I69" s="49"/>
      <c r="J69" s="88" t="str">
        <f t="shared" si="56"/>
        <v/>
      </c>
      <c r="K69" s="33"/>
      <c r="L69" s="31" t="str">
        <f t="shared" si="59"/>
        <v/>
      </c>
      <c r="M69" s="32">
        <f t="shared" si="57"/>
        <v>0</v>
      </c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23"/>
      <c r="AA69" s="191">
        <f t="shared" si="20"/>
        <v>0</v>
      </c>
      <c r="AB69" s="191">
        <f t="shared" ref="AB69:AB100" si="61">IF($AA69&lt;&gt;"",SUM(AD69:AO69),"")</f>
        <v>0</v>
      </c>
      <c r="AC69" s="191" t="str">
        <f t="shared" ref="AC69:AC115" si="62">IF($F69&lt;&gt;"",$K69/$AP69,"")</f>
        <v/>
      </c>
      <c r="AD69" s="192" t="str">
        <f t="shared" ref="AD69:AD100" si="63">IF(N69&lt;&gt;0,N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D$3)=7,($AC69*$G69),""),"")))))))))</f>
        <v/>
      </c>
      <c r="AE69" s="192" t="str">
        <f t="shared" ref="AE69:AE100" si="64">IF(O69&lt;&gt;0,O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E$3)=7,($AC69*$G69),""),"")))))))))</f>
        <v/>
      </c>
      <c r="AF69" s="192" t="str">
        <f t="shared" ref="AF69:AF100" si="65">IF(P69&lt;&gt;0,P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F$3)=7,($AC69*$G69),""),"")))))))))</f>
        <v/>
      </c>
      <c r="AG69" s="192" t="str">
        <f t="shared" ref="AG69:AG100" si="66">IF(Q69&lt;&gt;0,Q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G$3)=7,($AC69*$G69),""),"")))))))))</f>
        <v/>
      </c>
      <c r="AH69" s="192" t="str">
        <f t="shared" ref="AH69:AH100" si="67">IF(R69&lt;&gt;0,R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H$3)=7,($AC69*$G69),""),"")))))))))</f>
        <v/>
      </c>
      <c r="AI69" s="192" t="str">
        <f t="shared" ref="AI69:AI100" si="68">IF(S69&lt;&gt;0,S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I$3)=7,($AC69*$G69),""),"")))))))))</f>
        <v/>
      </c>
      <c r="AJ69" s="192" t="str">
        <f t="shared" ref="AJ69:AJ100" si="69">IF(T69&lt;&gt;0,T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J$3)=7,($AC69*$G69),""),"")))))))))</f>
        <v/>
      </c>
      <c r="AK69" s="192" t="str">
        <f t="shared" ref="AK69:AK100" si="70">IF(U69&lt;&gt;0,U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K$3)=7,($AC69*$G69),""),"")))))))))</f>
        <v/>
      </c>
      <c r="AL69" s="192" t="str">
        <f t="shared" ref="AL69:AL100" si="71">IF(V69&lt;&gt;0,V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L$3)=7,($AC69*$G69),""),"")))))))))</f>
        <v/>
      </c>
      <c r="AM69" s="192" t="str">
        <f t="shared" ref="AM69:AM100" si="72">IF(W69&lt;&gt;0,W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M$3)=7,($AC69*$G69),""),"")))))))))</f>
        <v/>
      </c>
      <c r="AN69" s="192" t="str">
        <f t="shared" ref="AN69:AN100" si="73">IF(X69&lt;&gt;0,X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N$3)=7,($AC69*$G69),""),"")))))))))</f>
        <v/>
      </c>
      <c r="AO69" s="192" t="str">
        <f t="shared" ref="AO69:AO100" si="74">IF(Y69&lt;&gt;0,Y69,IF($F69="Monthly",$AC69*$G69,IF($F69="Annually",($AC69*$G69)/12,IF($F69="Weekly",(($AC69*$G69)*52)/12,IF($F69="Quarterly",($AC69*$G69)/3,IF($F69="Bi-weekly",(($AC69*$G69)*26)/12,IF($F69="Half-year",(($AC69*$G69)*2)/12,IF($F69="Bi-monthly",($AC69*$G69)/2,IF($F69="One-Off",IF(MONTH(AO$3)=7,($AC69*$G69),""),"")))))))))</f>
        <v/>
      </c>
      <c r="AP69" s="193">
        <f t="shared" ref="AP69:AP115" si="75">IF(ISERROR(VLOOKUP($H69,Lookup_Currencies,2,FALSE)=TRUE),1,VLOOKUP($H69,Lookup_Currencies,2,FALSE))</f>
        <v>1</v>
      </c>
      <c r="AQ69" s="194" t="str">
        <f t="shared" ref="AQ69:AQ100" si="76">IF($AR69&lt;&gt;"",ROUND($AR69,0)-IF(L69&lt;&gt;"",ROUND($L69,0),0),"")</f>
        <v/>
      </c>
      <c r="AR69" s="191" t="str">
        <f t="shared" si="22"/>
        <v/>
      </c>
      <c r="AS69" s="191" t="str">
        <f t="shared" si="23"/>
        <v/>
      </c>
      <c r="AT69" s="191" t="str">
        <f t="shared" ref="AT69:AT100" si="77">IF($F69&lt;&gt;"",$I69/$AP69,"")</f>
        <v/>
      </c>
      <c r="AU69" s="192" t="str">
        <f t="shared" si="60"/>
        <v/>
      </c>
      <c r="AV69" s="192" t="str">
        <f t="shared" si="60"/>
        <v/>
      </c>
      <c r="AW69" s="192" t="str">
        <f t="shared" si="60"/>
        <v/>
      </c>
      <c r="AX69" s="192" t="str">
        <f t="shared" si="60"/>
        <v/>
      </c>
      <c r="AY69" s="192" t="str">
        <f t="shared" si="60"/>
        <v/>
      </c>
      <c r="AZ69" s="192" t="str">
        <f t="shared" si="60"/>
        <v/>
      </c>
      <c r="BA69" s="192" t="str">
        <f t="shared" si="60"/>
        <v/>
      </c>
      <c r="BB69" s="192" t="str">
        <f t="shared" si="60"/>
        <v/>
      </c>
      <c r="BC69" s="192" t="str">
        <f t="shared" si="60"/>
        <v/>
      </c>
      <c r="BD69" s="192" t="str">
        <f t="shared" si="60"/>
        <v/>
      </c>
      <c r="BE69" s="192" t="str">
        <f t="shared" si="60"/>
        <v/>
      </c>
      <c r="BF69" s="195" t="str">
        <f t="shared" si="60"/>
        <v/>
      </c>
    </row>
    <row r="70" spans="1:58" ht="15">
      <c r="A70" s="29" t="str">
        <f t="shared" si="58"/>
        <v>Daily Living</v>
      </c>
      <c r="B70" s="44" t="s">
        <v>146</v>
      </c>
      <c r="C70" s="53" t="s">
        <v>46</v>
      </c>
      <c r="D70" s="46" t="s">
        <v>69</v>
      </c>
      <c r="E70" s="5" t="s">
        <v>4</v>
      </c>
      <c r="F70" s="47"/>
      <c r="G70" s="46"/>
      <c r="H70" s="46"/>
      <c r="I70" s="49"/>
      <c r="J70" s="88" t="str">
        <f t="shared" si="56"/>
        <v/>
      </c>
      <c r="K70" s="33"/>
      <c r="L70" s="31" t="str">
        <f t="shared" si="59"/>
        <v/>
      </c>
      <c r="M70" s="32">
        <f t="shared" si="57"/>
        <v>0</v>
      </c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23"/>
      <c r="AA70" s="191">
        <f t="shared" ref="AA70:AA115" si="78">SUM($AD70:$AO70)/12</f>
        <v>0</v>
      </c>
      <c r="AB70" s="191">
        <f t="shared" si="61"/>
        <v>0</v>
      </c>
      <c r="AC70" s="191" t="str">
        <f t="shared" si="62"/>
        <v/>
      </c>
      <c r="AD70" s="192" t="str">
        <f t="shared" si="63"/>
        <v/>
      </c>
      <c r="AE70" s="192" t="str">
        <f t="shared" si="64"/>
        <v/>
      </c>
      <c r="AF70" s="192" t="str">
        <f t="shared" si="65"/>
        <v/>
      </c>
      <c r="AG70" s="192" t="str">
        <f t="shared" si="66"/>
        <v/>
      </c>
      <c r="AH70" s="192" t="str">
        <f t="shared" si="67"/>
        <v/>
      </c>
      <c r="AI70" s="192" t="str">
        <f t="shared" si="68"/>
        <v/>
      </c>
      <c r="AJ70" s="192" t="str">
        <f t="shared" si="69"/>
        <v/>
      </c>
      <c r="AK70" s="192" t="str">
        <f t="shared" si="70"/>
        <v/>
      </c>
      <c r="AL70" s="192" t="str">
        <f t="shared" si="71"/>
        <v/>
      </c>
      <c r="AM70" s="192" t="str">
        <f t="shared" si="72"/>
        <v/>
      </c>
      <c r="AN70" s="192" t="str">
        <f t="shared" si="73"/>
        <v/>
      </c>
      <c r="AO70" s="192" t="str">
        <f t="shared" si="74"/>
        <v/>
      </c>
      <c r="AP70" s="193">
        <f t="shared" si="75"/>
        <v>1</v>
      </c>
      <c r="AQ70" s="194" t="str">
        <f t="shared" si="76"/>
        <v/>
      </c>
      <c r="AR70" s="191" t="str">
        <f t="shared" ref="AR70:AR115" si="79">IF(ISERROR(AVERAGE($AU70:$BF70)=TRUE),"",SUM($AU70:$BF70)/12)</f>
        <v/>
      </c>
      <c r="AS70" s="191" t="str">
        <f t="shared" ref="AS70:AS115" si="80">IF($AR70&lt;&gt;"",SUM($AU70:$BF70),"")</f>
        <v/>
      </c>
      <c r="AT70" s="191" t="str">
        <f t="shared" si="77"/>
        <v/>
      </c>
      <c r="AU70" s="192" t="str">
        <f t="shared" si="60"/>
        <v/>
      </c>
      <c r="AV70" s="192" t="str">
        <f t="shared" si="60"/>
        <v/>
      </c>
      <c r="AW70" s="192" t="str">
        <f t="shared" si="60"/>
        <v/>
      </c>
      <c r="AX70" s="192" t="str">
        <f t="shared" si="60"/>
        <v/>
      </c>
      <c r="AY70" s="192" t="str">
        <f t="shared" si="60"/>
        <v/>
      </c>
      <c r="AZ70" s="192" t="str">
        <f t="shared" si="60"/>
        <v/>
      </c>
      <c r="BA70" s="192" t="str">
        <f t="shared" si="60"/>
        <v/>
      </c>
      <c r="BB70" s="192" t="str">
        <f t="shared" si="60"/>
        <v/>
      </c>
      <c r="BC70" s="192" t="str">
        <f t="shared" si="60"/>
        <v/>
      </c>
      <c r="BD70" s="192" t="str">
        <f t="shared" si="60"/>
        <v/>
      </c>
      <c r="BE70" s="192" t="str">
        <f t="shared" si="60"/>
        <v/>
      </c>
      <c r="BF70" s="195" t="str">
        <f t="shared" si="60"/>
        <v/>
      </c>
    </row>
    <row r="71" spans="1:58" ht="15">
      <c r="A71" s="29" t="str">
        <f t="shared" si="58"/>
        <v>Daily Living</v>
      </c>
      <c r="B71" s="44" t="s">
        <v>147</v>
      </c>
      <c r="C71" s="53" t="s">
        <v>47</v>
      </c>
      <c r="D71" s="46" t="s">
        <v>76</v>
      </c>
      <c r="E71" s="5" t="s">
        <v>4</v>
      </c>
      <c r="F71" s="47"/>
      <c r="G71" s="46"/>
      <c r="H71" s="46"/>
      <c r="I71" s="48"/>
      <c r="J71" s="88" t="str">
        <f t="shared" si="56"/>
        <v/>
      </c>
      <c r="K71" s="33"/>
      <c r="L71" s="31" t="str">
        <f t="shared" si="59"/>
        <v/>
      </c>
      <c r="M71" s="32">
        <f t="shared" si="57"/>
        <v>0</v>
      </c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23"/>
      <c r="AA71" s="191">
        <f t="shared" si="78"/>
        <v>0</v>
      </c>
      <c r="AB71" s="191">
        <f t="shared" si="61"/>
        <v>0</v>
      </c>
      <c r="AC71" s="191" t="str">
        <f t="shared" si="62"/>
        <v/>
      </c>
      <c r="AD71" s="192" t="str">
        <f t="shared" si="63"/>
        <v/>
      </c>
      <c r="AE71" s="192" t="str">
        <f t="shared" si="64"/>
        <v/>
      </c>
      <c r="AF71" s="192" t="str">
        <f t="shared" si="65"/>
        <v/>
      </c>
      <c r="AG71" s="192" t="str">
        <f t="shared" si="66"/>
        <v/>
      </c>
      <c r="AH71" s="192" t="str">
        <f t="shared" si="67"/>
        <v/>
      </c>
      <c r="AI71" s="192" t="str">
        <f t="shared" si="68"/>
        <v/>
      </c>
      <c r="AJ71" s="192" t="str">
        <f t="shared" si="69"/>
        <v/>
      </c>
      <c r="AK71" s="192" t="str">
        <f t="shared" si="70"/>
        <v/>
      </c>
      <c r="AL71" s="192" t="str">
        <f t="shared" si="71"/>
        <v/>
      </c>
      <c r="AM71" s="192" t="str">
        <f t="shared" si="72"/>
        <v/>
      </c>
      <c r="AN71" s="192" t="str">
        <f t="shared" si="73"/>
        <v/>
      </c>
      <c r="AO71" s="192" t="str">
        <f t="shared" si="74"/>
        <v/>
      </c>
      <c r="AP71" s="193">
        <f t="shared" si="75"/>
        <v>1</v>
      </c>
      <c r="AQ71" s="194" t="str">
        <f t="shared" si="76"/>
        <v/>
      </c>
      <c r="AR71" s="191" t="str">
        <f t="shared" si="79"/>
        <v/>
      </c>
      <c r="AS71" s="191" t="str">
        <f t="shared" si="80"/>
        <v/>
      </c>
      <c r="AT71" s="191" t="str">
        <f t="shared" si="77"/>
        <v/>
      </c>
      <c r="AU71" s="192" t="str">
        <f t="shared" si="60"/>
        <v/>
      </c>
      <c r="AV71" s="192" t="str">
        <f t="shared" si="60"/>
        <v/>
      </c>
      <c r="AW71" s="192" t="str">
        <f t="shared" si="60"/>
        <v/>
      </c>
      <c r="AX71" s="192" t="str">
        <f t="shared" si="60"/>
        <v/>
      </c>
      <c r="AY71" s="192" t="str">
        <f t="shared" si="60"/>
        <v/>
      </c>
      <c r="AZ71" s="192" t="str">
        <f t="shared" si="60"/>
        <v/>
      </c>
      <c r="BA71" s="192" t="str">
        <f t="shared" si="60"/>
        <v/>
      </c>
      <c r="BB71" s="192" t="str">
        <f t="shared" si="60"/>
        <v/>
      </c>
      <c r="BC71" s="192" t="str">
        <f t="shared" si="60"/>
        <v/>
      </c>
      <c r="BD71" s="192" t="str">
        <f t="shared" si="60"/>
        <v/>
      </c>
      <c r="BE71" s="192" t="str">
        <f t="shared" si="60"/>
        <v/>
      </c>
      <c r="BF71" s="195" t="str">
        <f t="shared" si="60"/>
        <v/>
      </c>
    </row>
    <row r="72" spans="1:58" ht="15">
      <c r="A72" s="29" t="str">
        <f t="shared" si="58"/>
        <v>Daily Living</v>
      </c>
      <c r="B72" s="44" t="s">
        <v>147</v>
      </c>
      <c r="C72" s="53" t="s">
        <v>31</v>
      </c>
      <c r="D72" s="46" t="s">
        <v>70</v>
      </c>
      <c r="E72" s="5" t="s">
        <v>4</v>
      </c>
      <c r="F72" s="47" t="s">
        <v>49</v>
      </c>
      <c r="G72" s="46">
        <v>1</v>
      </c>
      <c r="H72" s="46"/>
      <c r="I72" s="48">
        <v>50</v>
      </c>
      <c r="J72" s="88" t="str">
        <f t="shared" si="56"/>
        <v/>
      </c>
      <c r="K72" s="33">
        <v>50</v>
      </c>
      <c r="L72" s="31">
        <f t="shared" si="59"/>
        <v>216.66666666666666</v>
      </c>
      <c r="M72" s="32">
        <f t="shared" si="57"/>
        <v>315.51216666666664</v>
      </c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23"/>
      <c r="AA72" s="191">
        <f t="shared" si="78"/>
        <v>216.66666666666666</v>
      </c>
      <c r="AB72" s="191">
        <f t="shared" si="61"/>
        <v>2600</v>
      </c>
      <c r="AC72" s="191">
        <f t="shared" si="62"/>
        <v>50</v>
      </c>
      <c r="AD72" s="192">
        <f t="shared" si="63"/>
        <v>216.66666666666666</v>
      </c>
      <c r="AE72" s="192">
        <f t="shared" si="64"/>
        <v>216.66666666666666</v>
      </c>
      <c r="AF72" s="192">
        <f t="shared" si="65"/>
        <v>216.66666666666666</v>
      </c>
      <c r="AG72" s="192">
        <f t="shared" si="66"/>
        <v>216.66666666666666</v>
      </c>
      <c r="AH72" s="192">
        <f t="shared" si="67"/>
        <v>216.66666666666666</v>
      </c>
      <c r="AI72" s="192">
        <f t="shared" si="68"/>
        <v>216.66666666666666</v>
      </c>
      <c r="AJ72" s="192">
        <f t="shared" si="69"/>
        <v>216.66666666666666</v>
      </c>
      <c r="AK72" s="192">
        <f t="shared" si="70"/>
        <v>216.66666666666666</v>
      </c>
      <c r="AL72" s="192">
        <f t="shared" si="71"/>
        <v>216.66666666666666</v>
      </c>
      <c r="AM72" s="192">
        <f t="shared" si="72"/>
        <v>216.66666666666666</v>
      </c>
      <c r="AN72" s="192">
        <f t="shared" si="73"/>
        <v>216.66666666666666</v>
      </c>
      <c r="AO72" s="192">
        <f t="shared" si="74"/>
        <v>216.66666666666666</v>
      </c>
      <c r="AP72" s="193">
        <f t="shared" si="75"/>
        <v>1</v>
      </c>
      <c r="AQ72" s="194">
        <f t="shared" si="76"/>
        <v>0</v>
      </c>
      <c r="AR72" s="191">
        <f t="shared" si="79"/>
        <v>216.66666666666666</v>
      </c>
      <c r="AS72" s="191">
        <f t="shared" si="80"/>
        <v>2600</v>
      </c>
      <c r="AT72" s="191">
        <f t="shared" si="77"/>
        <v>50</v>
      </c>
      <c r="AU72" s="192">
        <f t="shared" si="60"/>
        <v>216.66666666666666</v>
      </c>
      <c r="AV72" s="192">
        <f t="shared" si="60"/>
        <v>216.66666666666666</v>
      </c>
      <c r="AW72" s="192">
        <f t="shared" si="60"/>
        <v>216.66666666666666</v>
      </c>
      <c r="AX72" s="192">
        <f t="shared" si="60"/>
        <v>216.66666666666666</v>
      </c>
      <c r="AY72" s="192">
        <f t="shared" si="60"/>
        <v>216.66666666666666</v>
      </c>
      <c r="AZ72" s="192">
        <f t="shared" si="60"/>
        <v>216.66666666666666</v>
      </c>
      <c r="BA72" s="192">
        <f t="shared" si="60"/>
        <v>216.66666666666666</v>
      </c>
      <c r="BB72" s="192">
        <f t="shared" si="60"/>
        <v>216.66666666666666</v>
      </c>
      <c r="BC72" s="192">
        <f t="shared" si="60"/>
        <v>216.66666666666666</v>
      </c>
      <c r="BD72" s="192">
        <f t="shared" si="60"/>
        <v>216.66666666666666</v>
      </c>
      <c r="BE72" s="192">
        <f t="shared" si="60"/>
        <v>216.66666666666666</v>
      </c>
      <c r="BF72" s="195">
        <f t="shared" si="60"/>
        <v>216.66666666666666</v>
      </c>
    </row>
    <row r="73" spans="1:58" ht="15">
      <c r="A73" s="29" t="str">
        <f>A71</f>
        <v>Daily Living</v>
      </c>
      <c r="B73" s="44" t="s">
        <v>147</v>
      </c>
      <c r="C73" s="53" t="s">
        <v>84</v>
      </c>
      <c r="D73" s="46" t="s">
        <v>76</v>
      </c>
      <c r="E73" s="5" t="s">
        <v>4</v>
      </c>
      <c r="F73" s="47" t="s">
        <v>16</v>
      </c>
      <c r="G73" s="46"/>
      <c r="H73" s="46"/>
      <c r="I73" s="49"/>
      <c r="J73" s="88" t="str">
        <f t="shared" si="56"/>
        <v/>
      </c>
      <c r="K73" s="33"/>
      <c r="L73" s="31" t="str">
        <f t="shared" si="59"/>
        <v/>
      </c>
      <c r="M73" s="32">
        <f t="shared" si="57"/>
        <v>0</v>
      </c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23"/>
      <c r="AA73" s="191">
        <f t="shared" si="78"/>
        <v>0</v>
      </c>
      <c r="AB73" s="191">
        <f t="shared" si="61"/>
        <v>0</v>
      </c>
      <c r="AC73" s="191">
        <f t="shared" si="62"/>
        <v>0</v>
      </c>
      <c r="AD73" s="192">
        <f t="shared" si="63"/>
        <v>0</v>
      </c>
      <c r="AE73" s="192">
        <f t="shared" si="64"/>
        <v>0</v>
      </c>
      <c r="AF73" s="192">
        <f t="shared" si="65"/>
        <v>0</v>
      </c>
      <c r="AG73" s="192">
        <f t="shared" si="66"/>
        <v>0</v>
      </c>
      <c r="AH73" s="192">
        <f t="shared" si="67"/>
        <v>0</v>
      </c>
      <c r="AI73" s="192">
        <f t="shared" si="68"/>
        <v>0</v>
      </c>
      <c r="AJ73" s="192">
        <f t="shared" si="69"/>
        <v>0</v>
      </c>
      <c r="AK73" s="192">
        <f t="shared" si="70"/>
        <v>0</v>
      </c>
      <c r="AL73" s="192">
        <f t="shared" si="71"/>
        <v>0</v>
      </c>
      <c r="AM73" s="192">
        <f t="shared" si="72"/>
        <v>0</v>
      </c>
      <c r="AN73" s="192">
        <f t="shared" si="73"/>
        <v>0</v>
      </c>
      <c r="AO73" s="192">
        <f t="shared" si="74"/>
        <v>0</v>
      </c>
      <c r="AP73" s="193">
        <f t="shared" si="75"/>
        <v>1</v>
      </c>
      <c r="AQ73" s="194">
        <f t="shared" si="76"/>
        <v>0</v>
      </c>
      <c r="AR73" s="191">
        <f t="shared" si="79"/>
        <v>0</v>
      </c>
      <c r="AS73" s="191">
        <f t="shared" si="80"/>
        <v>0</v>
      </c>
      <c r="AT73" s="191">
        <f t="shared" si="77"/>
        <v>0</v>
      </c>
      <c r="AU73" s="192">
        <f t="shared" si="60"/>
        <v>0</v>
      </c>
      <c r="AV73" s="192">
        <f t="shared" si="60"/>
        <v>0</v>
      </c>
      <c r="AW73" s="192">
        <f t="shared" si="60"/>
        <v>0</v>
      </c>
      <c r="AX73" s="192">
        <f t="shared" si="60"/>
        <v>0</v>
      </c>
      <c r="AY73" s="192">
        <f t="shared" si="60"/>
        <v>0</v>
      </c>
      <c r="AZ73" s="192">
        <f t="shared" si="60"/>
        <v>0</v>
      </c>
      <c r="BA73" s="192">
        <f t="shared" si="60"/>
        <v>0</v>
      </c>
      <c r="BB73" s="192">
        <f t="shared" si="60"/>
        <v>0</v>
      </c>
      <c r="BC73" s="192">
        <f t="shared" si="60"/>
        <v>0</v>
      </c>
      <c r="BD73" s="192">
        <f t="shared" si="60"/>
        <v>0</v>
      </c>
      <c r="BE73" s="192">
        <f t="shared" si="60"/>
        <v>0</v>
      </c>
      <c r="BF73" s="195">
        <f t="shared" si="60"/>
        <v>0</v>
      </c>
    </row>
    <row r="74" spans="1:58" ht="15">
      <c r="A74" s="29" t="str">
        <f>A72</f>
        <v>Daily Living</v>
      </c>
      <c r="B74" s="44" t="s">
        <v>147</v>
      </c>
      <c r="C74" s="53" t="s">
        <v>32</v>
      </c>
      <c r="D74" s="46" t="s">
        <v>76</v>
      </c>
      <c r="E74" s="5" t="s">
        <v>4</v>
      </c>
      <c r="F74" s="47" t="s">
        <v>16</v>
      </c>
      <c r="G74" s="46">
        <v>1</v>
      </c>
      <c r="H74" s="46"/>
      <c r="I74" s="49">
        <v>100</v>
      </c>
      <c r="J74" s="88" t="str">
        <f t="shared" si="56"/>
        <v/>
      </c>
      <c r="K74" s="33">
        <v>100</v>
      </c>
      <c r="L74" s="31">
        <f t="shared" si="59"/>
        <v>100</v>
      </c>
      <c r="M74" s="32">
        <f t="shared" si="57"/>
        <v>145.62100000000001</v>
      </c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23"/>
      <c r="AA74" s="191">
        <f t="shared" si="78"/>
        <v>100</v>
      </c>
      <c r="AB74" s="191">
        <f t="shared" si="61"/>
        <v>1200</v>
      </c>
      <c r="AC74" s="191">
        <f t="shared" si="62"/>
        <v>100</v>
      </c>
      <c r="AD74" s="192">
        <f t="shared" si="63"/>
        <v>100</v>
      </c>
      <c r="AE74" s="192">
        <f t="shared" si="64"/>
        <v>100</v>
      </c>
      <c r="AF74" s="192">
        <f t="shared" si="65"/>
        <v>100</v>
      </c>
      <c r="AG74" s="192">
        <f t="shared" si="66"/>
        <v>100</v>
      </c>
      <c r="AH74" s="192">
        <f t="shared" si="67"/>
        <v>100</v>
      </c>
      <c r="AI74" s="192">
        <f t="shared" si="68"/>
        <v>100</v>
      </c>
      <c r="AJ74" s="192">
        <f t="shared" si="69"/>
        <v>100</v>
      </c>
      <c r="AK74" s="192">
        <f t="shared" si="70"/>
        <v>100</v>
      </c>
      <c r="AL74" s="192">
        <f t="shared" si="71"/>
        <v>100</v>
      </c>
      <c r="AM74" s="192">
        <f t="shared" si="72"/>
        <v>100</v>
      </c>
      <c r="AN74" s="192">
        <f t="shared" si="73"/>
        <v>100</v>
      </c>
      <c r="AO74" s="192">
        <f t="shared" si="74"/>
        <v>100</v>
      </c>
      <c r="AP74" s="193">
        <f t="shared" si="75"/>
        <v>1</v>
      </c>
      <c r="AQ74" s="194">
        <f t="shared" si="76"/>
        <v>0</v>
      </c>
      <c r="AR74" s="191">
        <f t="shared" si="79"/>
        <v>100</v>
      </c>
      <c r="AS74" s="191">
        <f t="shared" si="80"/>
        <v>1200</v>
      </c>
      <c r="AT74" s="191">
        <f t="shared" si="77"/>
        <v>100</v>
      </c>
      <c r="AU74" s="192">
        <f t="shared" si="60"/>
        <v>100</v>
      </c>
      <c r="AV74" s="192">
        <f t="shared" si="60"/>
        <v>100</v>
      </c>
      <c r="AW74" s="192">
        <f t="shared" si="60"/>
        <v>100</v>
      </c>
      <c r="AX74" s="192">
        <f t="shared" si="60"/>
        <v>100</v>
      </c>
      <c r="AY74" s="192">
        <f t="shared" si="60"/>
        <v>100</v>
      </c>
      <c r="AZ74" s="192">
        <f t="shared" si="60"/>
        <v>100</v>
      </c>
      <c r="BA74" s="192">
        <f t="shared" si="60"/>
        <v>100</v>
      </c>
      <c r="BB74" s="192">
        <f t="shared" si="60"/>
        <v>100</v>
      </c>
      <c r="BC74" s="192">
        <f t="shared" si="60"/>
        <v>100</v>
      </c>
      <c r="BD74" s="192">
        <f t="shared" si="60"/>
        <v>100</v>
      </c>
      <c r="BE74" s="192">
        <f t="shared" si="60"/>
        <v>100</v>
      </c>
      <c r="BF74" s="195">
        <f t="shared" si="60"/>
        <v>100</v>
      </c>
    </row>
    <row r="75" spans="1:58" ht="15">
      <c r="A75" s="29" t="str">
        <f t="shared" si="58"/>
        <v>Daily Living</v>
      </c>
      <c r="B75" s="44" t="s">
        <v>147</v>
      </c>
      <c r="C75" s="53" t="s">
        <v>40</v>
      </c>
      <c r="D75" s="46" t="s">
        <v>76</v>
      </c>
      <c r="E75" s="5" t="s">
        <v>4</v>
      </c>
      <c r="F75" s="47"/>
      <c r="G75" s="46"/>
      <c r="H75" s="46"/>
      <c r="I75" s="49"/>
      <c r="J75" s="88" t="str">
        <f t="shared" si="56"/>
        <v/>
      </c>
      <c r="K75" s="33"/>
      <c r="L75" s="31" t="str">
        <f t="shared" si="59"/>
        <v/>
      </c>
      <c r="M75" s="32">
        <f t="shared" si="57"/>
        <v>0</v>
      </c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23"/>
      <c r="AA75" s="191">
        <f t="shared" si="78"/>
        <v>0</v>
      </c>
      <c r="AB75" s="191">
        <f t="shared" si="61"/>
        <v>0</v>
      </c>
      <c r="AC75" s="191" t="str">
        <f t="shared" si="62"/>
        <v/>
      </c>
      <c r="AD75" s="192" t="str">
        <f t="shared" si="63"/>
        <v/>
      </c>
      <c r="AE75" s="192" t="str">
        <f t="shared" si="64"/>
        <v/>
      </c>
      <c r="AF75" s="192" t="str">
        <f t="shared" si="65"/>
        <v/>
      </c>
      <c r="AG75" s="192" t="str">
        <f t="shared" si="66"/>
        <v/>
      </c>
      <c r="AH75" s="192" t="str">
        <f t="shared" si="67"/>
        <v/>
      </c>
      <c r="AI75" s="192" t="str">
        <f t="shared" si="68"/>
        <v/>
      </c>
      <c r="AJ75" s="192" t="str">
        <f t="shared" si="69"/>
        <v/>
      </c>
      <c r="AK75" s="192" t="str">
        <f t="shared" si="70"/>
        <v/>
      </c>
      <c r="AL75" s="192" t="str">
        <f t="shared" si="71"/>
        <v/>
      </c>
      <c r="AM75" s="192" t="str">
        <f t="shared" si="72"/>
        <v/>
      </c>
      <c r="AN75" s="192" t="str">
        <f t="shared" si="73"/>
        <v/>
      </c>
      <c r="AO75" s="192" t="str">
        <f t="shared" si="74"/>
        <v/>
      </c>
      <c r="AP75" s="193">
        <f t="shared" si="75"/>
        <v>1</v>
      </c>
      <c r="AQ75" s="194" t="str">
        <f t="shared" si="76"/>
        <v/>
      </c>
      <c r="AR75" s="191" t="str">
        <f t="shared" si="79"/>
        <v/>
      </c>
      <c r="AS75" s="191" t="str">
        <f t="shared" si="80"/>
        <v/>
      </c>
      <c r="AT75" s="191" t="str">
        <f t="shared" si="77"/>
        <v/>
      </c>
      <c r="AU75" s="192" t="str">
        <f t="shared" ref="AU75:BF84" si="81">IF($F75="Monthly",$AT75*$G75,IF($F75="Annually",($AT75*$G75)/12,IF($F75="Weekly",(($AT75*$G75)*52)/12,IF($F75="Quarterly",($AT75*$G75)/3,IF($F75="Bi-weekly",(($AT75*$G75)*26)/12,IF($F75="Half-year",(($AT75*$G75)*2)/12,IF($F75="Bi-monthly",($AT75*$G75)/2,IF($F75="One-Off",IF(MONTH(AU$3)=7,($AT75*$G75),""),""))))))))</f>
        <v/>
      </c>
      <c r="AV75" s="192" t="str">
        <f t="shared" si="81"/>
        <v/>
      </c>
      <c r="AW75" s="192" t="str">
        <f t="shared" si="81"/>
        <v/>
      </c>
      <c r="AX75" s="192" t="str">
        <f t="shared" si="81"/>
        <v/>
      </c>
      <c r="AY75" s="192" t="str">
        <f t="shared" si="81"/>
        <v/>
      </c>
      <c r="AZ75" s="192" t="str">
        <f t="shared" si="81"/>
        <v/>
      </c>
      <c r="BA75" s="192" t="str">
        <f t="shared" si="81"/>
        <v/>
      </c>
      <c r="BB75" s="192" t="str">
        <f t="shared" si="81"/>
        <v/>
      </c>
      <c r="BC75" s="192" t="str">
        <f t="shared" si="81"/>
        <v/>
      </c>
      <c r="BD75" s="192" t="str">
        <f t="shared" si="81"/>
        <v/>
      </c>
      <c r="BE75" s="192" t="str">
        <f t="shared" si="81"/>
        <v/>
      </c>
      <c r="BF75" s="195" t="str">
        <f t="shared" si="81"/>
        <v/>
      </c>
    </row>
    <row r="76" spans="1:58" ht="15">
      <c r="A76" s="29" t="str">
        <f t="shared" si="58"/>
        <v>Daily Living</v>
      </c>
      <c r="B76" s="44" t="s">
        <v>147</v>
      </c>
      <c r="C76" s="53" t="s">
        <v>46</v>
      </c>
      <c r="D76" s="46" t="s">
        <v>69</v>
      </c>
      <c r="E76" s="5" t="s">
        <v>4</v>
      </c>
      <c r="F76" s="47"/>
      <c r="G76" s="46"/>
      <c r="H76" s="46"/>
      <c r="I76" s="49"/>
      <c r="J76" s="88" t="str">
        <f t="shared" si="56"/>
        <v/>
      </c>
      <c r="K76" s="33"/>
      <c r="L76" s="31" t="str">
        <f t="shared" si="59"/>
        <v/>
      </c>
      <c r="M76" s="32">
        <f t="shared" si="57"/>
        <v>0</v>
      </c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23"/>
      <c r="AA76" s="191">
        <f t="shared" si="78"/>
        <v>0</v>
      </c>
      <c r="AB76" s="191">
        <f t="shared" si="61"/>
        <v>0</v>
      </c>
      <c r="AC76" s="191" t="str">
        <f t="shared" si="62"/>
        <v/>
      </c>
      <c r="AD76" s="192" t="str">
        <f t="shared" si="63"/>
        <v/>
      </c>
      <c r="AE76" s="192" t="str">
        <f t="shared" si="64"/>
        <v/>
      </c>
      <c r="AF76" s="192" t="str">
        <f t="shared" si="65"/>
        <v/>
      </c>
      <c r="AG76" s="192" t="str">
        <f t="shared" si="66"/>
        <v/>
      </c>
      <c r="AH76" s="192" t="str">
        <f t="shared" si="67"/>
        <v/>
      </c>
      <c r="AI76" s="192" t="str">
        <f t="shared" si="68"/>
        <v/>
      </c>
      <c r="AJ76" s="192" t="str">
        <f t="shared" si="69"/>
        <v/>
      </c>
      <c r="AK76" s="192" t="str">
        <f t="shared" si="70"/>
        <v/>
      </c>
      <c r="AL76" s="192" t="str">
        <f t="shared" si="71"/>
        <v/>
      </c>
      <c r="AM76" s="192" t="str">
        <f t="shared" si="72"/>
        <v/>
      </c>
      <c r="AN76" s="192" t="str">
        <f t="shared" si="73"/>
        <v/>
      </c>
      <c r="AO76" s="192" t="str">
        <f t="shared" si="74"/>
        <v/>
      </c>
      <c r="AP76" s="193">
        <f t="shared" si="75"/>
        <v>1</v>
      </c>
      <c r="AQ76" s="194" t="str">
        <f t="shared" si="76"/>
        <v/>
      </c>
      <c r="AR76" s="191" t="str">
        <f t="shared" si="79"/>
        <v/>
      </c>
      <c r="AS76" s="191" t="str">
        <f t="shared" si="80"/>
        <v/>
      </c>
      <c r="AT76" s="191" t="str">
        <f t="shared" si="77"/>
        <v/>
      </c>
      <c r="AU76" s="192" t="str">
        <f t="shared" si="81"/>
        <v/>
      </c>
      <c r="AV76" s="192" t="str">
        <f t="shared" si="81"/>
        <v/>
      </c>
      <c r="AW76" s="192" t="str">
        <f t="shared" si="81"/>
        <v/>
      </c>
      <c r="AX76" s="192" t="str">
        <f t="shared" si="81"/>
        <v/>
      </c>
      <c r="AY76" s="192" t="str">
        <f t="shared" si="81"/>
        <v/>
      </c>
      <c r="AZ76" s="192" t="str">
        <f t="shared" si="81"/>
        <v/>
      </c>
      <c r="BA76" s="192" t="str">
        <f t="shared" si="81"/>
        <v/>
      </c>
      <c r="BB76" s="192" t="str">
        <f t="shared" si="81"/>
        <v/>
      </c>
      <c r="BC76" s="192" t="str">
        <f t="shared" si="81"/>
        <v/>
      </c>
      <c r="BD76" s="192" t="str">
        <f t="shared" si="81"/>
        <v/>
      </c>
      <c r="BE76" s="192" t="str">
        <f t="shared" si="81"/>
        <v/>
      </c>
      <c r="BF76" s="195" t="str">
        <f t="shared" si="81"/>
        <v/>
      </c>
    </row>
    <row r="77" spans="1:58" ht="15">
      <c r="A77" s="29" t="str">
        <f t="shared" si="58"/>
        <v>Daily Living</v>
      </c>
      <c r="B77" s="44"/>
      <c r="C77" s="53"/>
      <c r="D77" s="46"/>
      <c r="E77" s="5" t="s">
        <v>4</v>
      </c>
      <c r="F77" s="47"/>
      <c r="G77" s="46"/>
      <c r="H77" s="46"/>
      <c r="I77" s="49"/>
      <c r="J77" s="88" t="str">
        <f t="shared" si="56"/>
        <v/>
      </c>
      <c r="K77" s="33"/>
      <c r="L77" s="31" t="str">
        <f t="shared" si="59"/>
        <v/>
      </c>
      <c r="M77" s="32">
        <f t="shared" si="57"/>
        <v>0</v>
      </c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23"/>
      <c r="AA77" s="191">
        <f t="shared" si="78"/>
        <v>0</v>
      </c>
      <c r="AB77" s="191">
        <f t="shared" si="61"/>
        <v>0</v>
      </c>
      <c r="AC77" s="191" t="str">
        <f t="shared" si="62"/>
        <v/>
      </c>
      <c r="AD77" s="192" t="str">
        <f t="shared" si="63"/>
        <v/>
      </c>
      <c r="AE77" s="192" t="str">
        <f t="shared" si="64"/>
        <v/>
      </c>
      <c r="AF77" s="192" t="str">
        <f t="shared" si="65"/>
        <v/>
      </c>
      <c r="AG77" s="192" t="str">
        <f t="shared" si="66"/>
        <v/>
      </c>
      <c r="AH77" s="192" t="str">
        <f t="shared" si="67"/>
        <v/>
      </c>
      <c r="AI77" s="192" t="str">
        <f t="shared" si="68"/>
        <v/>
      </c>
      <c r="AJ77" s="192" t="str">
        <f t="shared" si="69"/>
        <v/>
      </c>
      <c r="AK77" s="192" t="str">
        <f t="shared" si="70"/>
        <v/>
      </c>
      <c r="AL77" s="192" t="str">
        <f t="shared" si="71"/>
        <v/>
      </c>
      <c r="AM77" s="192" t="str">
        <f t="shared" si="72"/>
        <v/>
      </c>
      <c r="AN77" s="192" t="str">
        <f t="shared" si="73"/>
        <v/>
      </c>
      <c r="AO77" s="192" t="str">
        <f t="shared" si="74"/>
        <v/>
      </c>
      <c r="AP77" s="193">
        <f t="shared" si="75"/>
        <v>1</v>
      </c>
      <c r="AQ77" s="194" t="str">
        <f t="shared" si="76"/>
        <v/>
      </c>
      <c r="AR77" s="191" t="str">
        <f t="shared" si="79"/>
        <v/>
      </c>
      <c r="AS77" s="191" t="str">
        <f t="shared" si="80"/>
        <v/>
      </c>
      <c r="AT77" s="191" t="str">
        <f t="shared" si="77"/>
        <v/>
      </c>
      <c r="AU77" s="192" t="str">
        <f t="shared" si="81"/>
        <v/>
      </c>
      <c r="AV77" s="192" t="str">
        <f t="shared" si="81"/>
        <v/>
      </c>
      <c r="AW77" s="192" t="str">
        <f t="shared" si="81"/>
        <v/>
      </c>
      <c r="AX77" s="192" t="str">
        <f t="shared" si="81"/>
        <v/>
      </c>
      <c r="AY77" s="192" t="str">
        <f t="shared" si="81"/>
        <v/>
      </c>
      <c r="AZ77" s="192" t="str">
        <f t="shared" si="81"/>
        <v/>
      </c>
      <c r="BA77" s="192" t="str">
        <f t="shared" si="81"/>
        <v/>
      </c>
      <c r="BB77" s="192" t="str">
        <f t="shared" si="81"/>
        <v/>
      </c>
      <c r="BC77" s="192" t="str">
        <f t="shared" si="81"/>
        <v/>
      </c>
      <c r="BD77" s="192" t="str">
        <f t="shared" si="81"/>
        <v/>
      </c>
      <c r="BE77" s="192" t="str">
        <f t="shared" si="81"/>
        <v/>
      </c>
      <c r="BF77" s="195" t="str">
        <f t="shared" si="81"/>
        <v/>
      </c>
    </row>
    <row r="78" spans="1:58">
      <c r="A78" s="34"/>
      <c r="B78" s="22"/>
      <c r="C78" s="23"/>
      <c r="D78" s="2"/>
      <c r="E78" s="2"/>
      <c r="F78" s="23"/>
      <c r="G78" s="24"/>
      <c r="H78" s="89" t="s">
        <v>59</v>
      </c>
      <c r="I78" s="36">
        <f>SUMIF(Planner_Category,'Master Data'!$B5,Planner!$I$5:$I$115)</f>
        <v>360</v>
      </c>
      <c r="K78" s="37">
        <f>SUMIF(Planner_Category,'Master Data'!$B5,Planner!$K$5:$K$115)</f>
        <v>310</v>
      </c>
      <c r="L78" s="37">
        <f>SUMIF(Planner_Category,'Master Data'!$B5,Planner!$L$5:$L$115)</f>
        <v>636.66666666666663</v>
      </c>
      <c r="M78" s="90">
        <f>SUMIF(Planner_Category,'Master Data'!$B5,Planner!$M$5:$M$115)</f>
        <v>927.12036666666665</v>
      </c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22"/>
      <c r="AA78" s="191">
        <f t="shared" si="78"/>
        <v>0</v>
      </c>
      <c r="AB78" s="191">
        <f t="shared" si="61"/>
        <v>0</v>
      </c>
      <c r="AC78" s="191" t="str">
        <f t="shared" si="62"/>
        <v/>
      </c>
      <c r="AD78" s="192" t="str">
        <f t="shared" si="63"/>
        <v/>
      </c>
      <c r="AE78" s="192" t="str">
        <f t="shared" si="64"/>
        <v/>
      </c>
      <c r="AF78" s="192" t="str">
        <f t="shared" si="65"/>
        <v/>
      </c>
      <c r="AG78" s="192" t="str">
        <f t="shared" si="66"/>
        <v/>
      </c>
      <c r="AH78" s="192" t="str">
        <f t="shared" si="67"/>
        <v/>
      </c>
      <c r="AI78" s="192" t="str">
        <f t="shared" si="68"/>
        <v/>
      </c>
      <c r="AJ78" s="192" t="str">
        <f t="shared" si="69"/>
        <v/>
      </c>
      <c r="AK78" s="192" t="str">
        <f t="shared" si="70"/>
        <v/>
      </c>
      <c r="AL78" s="192" t="str">
        <f t="shared" si="71"/>
        <v/>
      </c>
      <c r="AM78" s="192" t="str">
        <f t="shared" si="72"/>
        <v/>
      </c>
      <c r="AN78" s="192" t="str">
        <f t="shared" si="73"/>
        <v/>
      </c>
      <c r="AO78" s="192" t="str">
        <f t="shared" si="74"/>
        <v/>
      </c>
      <c r="AP78" s="193">
        <f t="shared" si="75"/>
        <v>1</v>
      </c>
      <c r="AQ78" s="194" t="str">
        <f t="shared" si="76"/>
        <v/>
      </c>
      <c r="AR78" s="191" t="str">
        <f t="shared" si="79"/>
        <v/>
      </c>
      <c r="AS78" s="191" t="str">
        <f t="shared" si="80"/>
        <v/>
      </c>
      <c r="AT78" s="191" t="str">
        <f t="shared" si="77"/>
        <v/>
      </c>
      <c r="AU78" s="192" t="str">
        <f t="shared" si="81"/>
        <v/>
      </c>
      <c r="AV78" s="192" t="str">
        <f t="shared" si="81"/>
        <v/>
      </c>
      <c r="AW78" s="192" t="str">
        <f t="shared" si="81"/>
        <v/>
      </c>
      <c r="AX78" s="192" t="str">
        <f t="shared" si="81"/>
        <v/>
      </c>
      <c r="AY78" s="192" t="str">
        <f t="shared" si="81"/>
        <v/>
      </c>
      <c r="AZ78" s="192" t="str">
        <f t="shared" si="81"/>
        <v/>
      </c>
      <c r="BA78" s="192" t="str">
        <f t="shared" si="81"/>
        <v/>
      </c>
      <c r="BB78" s="192" t="str">
        <f t="shared" si="81"/>
        <v/>
      </c>
      <c r="BC78" s="192" t="str">
        <f t="shared" si="81"/>
        <v/>
      </c>
      <c r="BD78" s="192" t="str">
        <f t="shared" si="81"/>
        <v/>
      </c>
      <c r="BE78" s="192" t="str">
        <f t="shared" si="81"/>
        <v/>
      </c>
      <c r="BF78" s="195" t="str">
        <f t="shared" si="81"/>
        <v/>
      </c>
    </row>
    <row r="79" spans="1:58" ht="21">
      <c r="A79" s="21" t="str">
        <f>'Master Data'!B6</f>
        <v>Entertainment</v>
      </c>
      <c r="B79" s="22"/>
      <c r="C79" s="22"/>
      <c r="D79" s="1"/>
      <c r="E79" s="1"/>
      <c r="F79" s="23"/>
      <c r="G79" s="24"/>
      <c r="H79" s="22"/>
      <c r="I79" s="42"/>
      <c r="J79" s="62"/>
      <c r="K79" s="22"/>
      <c r="L79" s="42"/>
      <c r="M79" s="52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22"/>
      <c r="AA79" s="191">
        <f t="shared" si="78"/>
        <v>0</v>
      </c>
      <c r="AB79" s="191">
        <f t="shared" si="61"/>
        <v>0</v>
      </c>
      <c r="AC79" s="191" t="str">
        <f t="shared" si="62"/>
        <v/>
      </c>
      <c r="AD79" s="192" t="str">
        <f t="shared" si="63"/>
        <v/>
      </c>
      <c r="AE79" s="192" t="str">
        <f t="shared" si="64"/>
        <v/>
      </c>
      <c r="AF79" s="192" t="str">
        <f t="shared" si="65"/>
        <v/>
      </c>
      <c r="AG79" s="192" t="str">
        <f t="shared" si="66"/>
        <v/>
      </c>
      <c r="AH79" s="192" t="str">
        <f t="shared" si="67"/>
        <v/>
      </c>
      <c r="AI79" s="192" t="str">
        <f t="shared" si="68"/>
        <v/>
      </c>
      <c r="AJ79" s="192" t="str">
        <f t="shared" si="69"/>
        <v/>
      </c>
      <c r="AK79" s="192" t="str">
        <f t="shared" si="70"/>
        <v/>
      </c>
      <c r="AL79" s="192" t="str">
        <f t="shared" si="71"/>
        <v/>
      </c>
      <c r="AM79" s="192" t="str">
        <f t="shared" si="72"/>
        <v/>
      </c>
      <c r="AN79" s="192" t="str">
        <f t="shared" si="73"/>
        <v/>
      </c>
      <c r="AO79" s="192" t="str">
        <f t="shared" si="74"/>
        <v/>
      </c>
      <c r="AP79" s="193">
        <f t="shared" si="75"/>
        <v>1</v>
      </c>
      <c r="AQ79" s="194" t="str">
        <f t="shared" si="76"/>
        <v/>
      </c>
      <c r="AR79" s="191" t="str">
        <f t="shared" si="79"/>
        <v/>
      </c>
      <c r="AS79" s="191" t="str">
        <f t="shared" si="80"/>
        <v/>
      </c>
      <c r="AT79" s="191" t="str">
        <f t="shared" si="77"/>
        <v/>
      </c>
      <c r="AU79" s="192" t="str">
        <f t="shared" si="81"/>
        <v/>
      </c>
      <c r="AV79" s="192" t="str">
        <f t="shared" si="81"/>
        <v/>
      </c>
      <c r="AW79" s="192" t="str">
        <f t="shared" si="81"/>
        <v/>
      </c>
      <c r="AX79" s="192" t="str">
        <f t="shared" si="81"/>
        <v/>
      </c>
      <c r="AY79" s="192" t="str">
        <f t="shared" si="81"/>
        <v/>
      </c>
      <c r="AZ79" s="192" t="str">
        <f t="shared" si="81"/>
        <v/>
      </c>
      <c r="BA79" s="192" t="str">
        <f t="shared" si="81"/>
        <v/>
      </c>
      <c r="BB79" s="192" t="str">
        <f t="shared" si="81"/>
        <v/>
      </c>
      <c r="BC79" s="192" t="str">
        <f t="shared" si="81"/>
        <v/>
      </c>
      <c r="BD79" s="192" t="str">
        <f t="shared" si="81"/>
        <v/>
      </c>
      <c r="BE79" s="192" t="str">
        <f t="shared" si="81"/>
        <v/>
      </c>
      <c r="BF79" s="195" t="str">
        <f t="shared" si="81"/>
        <v/>
      </c>
    </row>
    <row r="80" spans="1:58" ht="15">
      <c r="A80" s="29" t="str">
        <f>A79</f>
        <v>Entertainment</v>
      </c>
      <c r="B80" s="44" t="s">
        <v>146</v>
      </c>
      <c r="C80" s="45" t="s">
        <v>53</v>
      </c>
      <c r="D80" s="46"/>
      <c r="E80" s="5" t="s">
        <v>4</v>
      </c>
      <c r="F80" s="47"/>
      <c r="G80" s="46"/>
      <c r="H80" s="46"/>
      <c r="I80" s="48"/>
      <c r="J80" s="88" t="str">
        <f t="shared" ref="J80:J94" si="82">IF(AND($AQ80&lt;&gt;0,$AQ80&lt;&gt;""),IF($L80&lt;&gt;"",$AQ80/$L80,0),"")</f>
        <v/>
      </c>
      <c r="K80" s="30"/>
      <c r="L80" s="31" t="str">
        <f>IF($AA80&lt;&gt;0,$AA80,"")</f>
        <v/>
      </c>
      <c r="M80" s="32">
        <f t="shared" ref="M80:M94" si="83">IF($AA80&lt;&gt;"",$AA80*IF(ISERROR(VLOOKUP(Alt_Currency,Lookup_Currencies,2,FALSE)=TRUE),1,VLOOKUP(Alt_Currency,Lookup_Currencies,2,FALSE)),"")</f>
        <v>0</v>
      </c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23"/>
      <c r="AA80" s="191">
        <f t="shared" si="78"/>
        <v>0</v>
      </c>
      <c r="AB80" s="191">
        <f t="shared" si="61"/>
        <v>0</v>
      </c>
      <c r="AC80" s="191" t="str">
        <f t="shared" si="62"/>
        <v/>
      </c>
      <c r="AD80" s="192" t="str">
        <f t="shared" si="63"/>
        <v/>
      </c>
      <c r="AE80" s="192" t="str">
        <f t="shared" si="64"/>
        <v/>
      </c>
      <c r="AF80" s="192" t="str">
        <f t="shared" si="65"/>
        <v/>
      </c>
      <c r="AG80" s="192" t="str">
        <f t="shared" si="66"/>
        <v/>
      </c>
      <c r="AH80" s="192" t="str">
        <f t="shared" si="67"/>
        <v/>
      </c>
      <c r="AI80" s="192" t="str">
        <f t="shared" si="68"/>
        <v/>
      </c>
      <c r="AJ80" s="192" t="str">
        <f t="shared" si="69"/>
        <v/>
      </c>
      <c r="AK80" s="192" t="str">
        <f t="shared" si="70"/>
        <v/>
      </c>
      <c r="AL80" s="192" t="str">
        <f t="shared" si="71"/>
        <v/>
      </c>
      <c r="AM80" s="192" t="str">
        <f t="shared" si="72"/>
        <v/>
      </c>
      <c r="AN80" s="192" t="str">
        <f t="shared" si="73"/>
        <v/>
      </c>
      <c r="AO80" s="192" t="str">
        <f t="shared" si="74"/>
        <v/>
      </c>
      <c r="AP80" s="193">
        <f t="shared" si="75"/>
        <v>1</v>
      </c>
      <c r="AQ80" s="194" t="str">
        <f t="shared" si="76"/>
        <v/>
      </c>
      <c r="AR80" s="191" t="str">
        <f t="shared" si="79"/>
        <v/>
      </c>
      <c r="AS80" s="191" t="str">
        <f t="shared" si="80"/>
        <v/>
      </c>
      <c r="AT80" s="191" t="str">
        <f t="shared" si="77"/>
        <v/>
      </c>
      <c r="AU80" s="192" t="str">
        <f t="shared" si="81"/>
        <v/>
      </c>
      <c r="AV80" s="192" t="str">
        <f t="shared" si="81"/>
        <v/>
      </c>
      <c r="AW80" s="192" t="str">
        <f t="shared" si="81"/>
        <v/>
      </c>
      <c r="AX80" s="192" t="str">
        <f t="shared" si="81"/>
        <v/>
      </c>
      <c r="AY80" s="192" t="str">
        <f t="shared" si="81"/>
        <v/>
      </c>
      <c r="AZ80" s="192" t="str">
        <f t="shared" si="81"/>
        <v/>
      </c>
      <c r="BA80" s="192" t="str">
        <f t="shared" si="81"/>
        <v/>
      </c>
      <c r="BB80" s="192" t="str">
        <f t="shared" si="81"/>
        <v/>
      </c>
      <c r="BC80" s="192" t="str">
        <f t="shared" si="81"/>
        <v/>
      </c>
      <c r="BD80" s="192" t="str">
        <f t="shared" si="81"/>
        <v/>
      </c>
      <c r="BE80" s="192" t="str">
        <f t="shared" si="81"/>
        <v/>
      </c>
      <c r="BF80" s="195" t="str">
        <f t="shared" si="81"/>
        <v/>
      </c>
    </row>
    <row r="81" spans="1:58" ht="15">
      <c r="A81" s="29" t="str">
        <f t="shared" ref="A81:A92" si="84">A80</f>
        <v>Entertainment</v>
      </c>
      <c r="B81" s="44" t="s">
        <v>146</v>
      </c>
      <c r="C81" s="45" t="s">
        <v>34</v>
      </c>
      <c r="D81" s="46" t="s">
        <v>74</v>
      </c>
      <c r="E81" s="5" t="s">
        <v>4</v>
      </c>
      <c r="F81" s="47" t="s">
        <v>16</v>
      </c>
      <c r="G81" s="46"/>
      <c r="H81" s="46"/>
      <c r="I81" s="48"/>
      <c r="J81" s="88" t="str">
        <f t="shared" si="82"/>
        <v/>
      </c>
      <c r="K81" s="30"/>
      <c r="L81" s="31" t="str">
        <f t="shared" ref="L81:L94" si="85">IF($AA81&lt;&gt;0,$AA81,"")</f>
        <v/>
      </c>
      <c r="M81" s="32">
        <f t="shared" si="83"/>
        <v>0</v>
      </c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25"/>
      <c r="AA81" s="191">
        <f t="shared" si="78"/>
        <v>0</v>
      </c>
      <c r="AB81" s="191">
        <f t="shared" si="61"/>
        <v>0</v>
      </c>
      <c r="AC81" s="191">
        <f t="shared" si="62"/>
        <v>0</v>
      </c>
      <c r="AD81" s="192">
        <f t="shared" si="63"/>
        <v>0</v>
      </c>
      <c r="AE81" s="192">
        <f t="shared" si="64"/>
        <v>0</v>
      </c>
      <c r="AF81" s="192">
        <f t="shared" si="65"/>
        <v>0</v>
      </c>
      <c r="AG81" s="192">
        <f t="shared" si="66"/>
        <v>0</v>
      </c>
      <c r="AH81" s="192">
        <f t="shared" si="67"/>
        <v>0</v>
      </c>
      <c r="AI81" s="192">
        <f t="shared" si="68"/>
        <v>0</v>
      </c>
      <c r="AJ81" s="192">
        <f t="shared" si="69"/>
        <v>0</v>
      </c>
      <c r="AK81" s="192">
        <f t="shared" si="70"/>
        <v>0</v>
      </c>
      <c r="AL81" s="192">
        <f t="shared" si="71"/>
        <v>0</v>
      </c>
      <c r="AM81" s="192">
        <f t="shared" si="72"/>
        <v>0</v>
      </c>
      <c r="AN81" s="192">
        <f t="shared" si="73"/>
        <v>0</v>
      </c>
      <c r="AO81" s="192">
        <f t="shared" si="74"/>
        <v>0</v>
      </c>
      <c r="AP81" s="193">
        <f t="shared" si="75"/>
        <v>1</v>
      </c>
      <c r="AQ81" s="194">
        <f t="shared" si="76"/>
        <v>0</v>
      </c>
      <c r="AR81" s="191">
        <f t="shared" si="79"/>
        <v>0</v>
      </c>
      <c r="AS81" s="191">
        <f t="shared" si="80"/>
        <v>0</v>
      </c>
      <c r="AT81" s="191">
        <f t="shared" si="77"/>
        <v>0</v>
      </c>
      <c r="AU81" s="192">
        <f t="shared" si="81"/>
        <v>0</v>
      </c>
      <c r="AV81" s="192">
        <f t="shared" si="81"/>
        <v>0</v>
      </c>
      <c r="AW81" s="192">
        <f t="shared" si="81"/>
        <v>0</v>
      </c>
      <c r="AX81" s="192">
        <f t="shared" si="81"/>
        <v>0</v>
      </c>
      <c r="AY81" s="192">
        <f t="shared" si="81"/>
        <v>0</v>
      </c>
      <c r="AZ81" s="192">
        <f t="shared" si="81"/>
        <v>0</v>
      </c>
      <c r="BA81" s="192">
        <f t="shared" si="81"/>
        <v>0</v>
      </c>
      <c r="BB81" s="192">
        <f t="shared" si="81"/>
        <v>0</v>
      </c>
      <c r="BC81" s="192">
        <f t="shared" si="81"/>
        <v>0</v>
      </c>
      <c r="BD81" s="192">
        <f t="shared" si="81"/>
        <v>0</v>
      </c>
      <c r="BE81" s="192">
        <f t="shared" si="81"/>
        <v>0</v>
      </c>
      <c r="BF81" s="195">
        <f t="shared" si="81"/>
        <v>0</v>
      </c>
    </row>
    <row r="82" spans="1:58" ht="15">
      <c r="A82" s="29" t="str">
        <f>A80</f>
        <v>Entertainment</v>
      </c>
      <c r="B82" s="44" t="s">
        <v>146</v>
      </c>
      <c r="C82" s="45" t="s">
        <v>85</v>
      </c>
      <c r="D82" s="46" t="s">
        <v>74</v>
      </c>
      <c r="E82" s="5" t="s">
        <v>4</v>
      </c>
      <c r="F82" s="47" t="s">
        <v>51</v>
      </c>
      <c r="G82" s="46"/>
      <c r="H82" s="46"/>
      <c r="I82" s="48"/>
      <c r="J82" s="88" t="str">
        <f t="shared" si="82"/>
        <v/>
      </c>
      <c r="K82" s="30"/>
      <c r="L82" s="31" t="str">
        <f t="shared" si="85"/>
        <v/>
      </c>
      <c r="M82" s="32">
        <f t="shared" si="83"/>
        <v>0</v>
      </c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25"/>
      <c r="AA82" s="191">
        <f t="shared" si="78"/>
        <v>0</v>
      </c>
      <c r="AB82" s="191">
        <f t="shared" si="61"/>
        <v>0</v>
      </c>
      <c r="AC82" s="191">
        <f t="shared" si="62"/>
        <v>0</v>
      </c>
      <c r="AD82" s="192">
        <f t="shared" si="63"/>
        <v>0</v>
      </c>
      <c r="AE82" s="192">
        <f t="shared" si="64"/>
        <v>0</v>
      </c>
      <c r="AF82" s="192">
        <f t="shared" si="65"/>
        <v>0</v>
      </c>
      <c r="AG82" s="192">
        <f t="shared" si="66"/>
        <v>0</v>
      </c>
      <c r="AH82" s="192">
        <f t="shared" si="67"/>
        <v>0</v>
      </c>
      <c r="AI82" s="192">
        <f t="shared" si="68"/>
        <v>0</v>
      </c>
      <c r="AJ82" s="192">
        <f t="shared" si="69"/>
        <v>0</v>
      </c>
      <c r="AK82" s="192">
        <f t="shared" si="70"/>
        <v>0</v>
      </c>
      <c r="AL82" s="192">
        <f t="shared" si="71"/>
        <v>0</v>
      </c>
      <c r="AM82" s="192">
        <f t="shared" si="72"/>
        <v>0</v>
      </c>
      <c r="AN82" s="192">
        <f t="shared" si="73"/>
        <v>0</v>
      </c>
      <c r="AO82" s="192">
        <f t="shared" si="74"/>
        <v>0</v>
      </c>
      <c r="AP82" s="193">
        <f t="shared" si="75"/>
        <v>1</v>
      </c>
      <c r="AQ82" s="194">
        <f t="shared" si="76"/>
        <v>0</v>
      </c>
      <c r="AR82" s="191">
        <f t="shared" si="79"/>
        <v>0</v>
      </c>
      <c r="AS82" s="191">
        <f t="shared" si="80"/>
        <v>0</v>
      </c>
      <c r="AT82" s="191">
        <f t="shared" si="77"/>
        <v>0</v>
      </c>
      <c r="AU82" s="192">
        <f t="shared" si="81"/>
        <v>0</v>
      </c>
      <c r="AV82" s="192">
        <f t="shared" si="81"/>
        <v>0</v>
      </c>
      <c r="AW82" s="192">
        <f t="shared" si="81"/>
        <v>0</v>
      </c>
      <c r="AX82" s="192">
        <f t="shared" si="81"/>
        <v>0</v>
      </c>
      <c r="AY82" s="192">
        <f t="shared" si="81"/>
        <v>0</v>
      </c>
      <c r="AZ82" s="192">
        <f t="shared" si="81"/>
        <v>0</v>
      </c>
      <c r="BA82" s="192">
        <f t="shared" si="81"/>
        <v>0</v>
      </c>
      <c r="BB82" s="192">
        <f t="shared" si="81"/>
        <v>0</v>
      </c>
      <c r="BC82" s="192">
        <f t="shared" si="81"/>
        <v>0</v>
      </c>
      <c r="BD82" s="192">
        <f t="shared" si="81"/>
        <v>0</v>
      </c>
      <c r="BE82" s="192">
        <f t="shared" si="81"/>
        <v>0</v>
      </c>
      <c r="BF82" s="195">
        <f t="shared" si="81"/>
        <v>0</v>
      </c>
    </row>
    <row r="83" spans="1:58" ht="15">
      <c r="A83" s="29" t="str">
        <f>A81</f>
        <v>Entertainment</v>
      </c>
      <c r="B83" s="44" t="s">
        <v>146</v>
      </c>
      <c r="C83" s="45" t="s">
        <v>35</v>
      </c>
      <c r="D83" s="46" t="s">
        <v>74</v>
      </c>
      <c r="E83" s="5" t="s">
        <v>4</v>
      </c>
      <c r="F83" s="47" t="s">
        <v>16</v>
      </c>
      <c r="G83" s="46"/>
      <c r="H83" s="46"/>
      <c r="I83" s="48"/>
      <c r="J83" s="88" t="str">
        <f t="shared" si="82"/>
        <v/>
      </c>
      <c r="K83" s="30"/>
      <c r="L83" s="31" t="str">
        <f t="shared" si="85"/>
        <v/>
      </c>
      <c r="M83" s="32">
        <f t="shared" si="83"/>
        <v>0</v>
      </c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25"/>
      <c r="AA83" s="191">
        <f t="shared" si="78"/>
        <v>0</v>
      </c>
      <c r="AB83" s="191">
        <f t="shared" si="61"/>
        <v>0</v>
      </c>
      <c r="AC83" s="191">
        <f t="shared" si="62"/>
        <v>0</v>
      </c>
      <c r="AD83" s="192">
        <f t="shared" si="63"/>
        <v>0</v>
      </c>
      <c r="AE83" s="192">
        <f t="shared" si="64"/>
        <v>0</v>
      </c>
      <c r="AF83" s="192">
        <f t="shared" si="65"/>
        <v>0</v>
      </c>
      <c r="AG83" s="192">
        <f t="shared" si="66"/>
        <v>0</v>
      </c>
      <c r="AH83" s="192">
        <f t="shared" si="67"/>
        <v>0</v>
      </c>
      <c r="AI83" s="192">
        <f t="shared" si="68"/>
        <v>0</v>
      </c>
      <c r="AJ83" s="192">
        <f t="shared" si="69"/>
        <v>0</v>
      </c>
      <c r="AK83" s="192">
        <f t="shared" si="70"/>
        <v>0</v>
      </c>
      <c r="AL83" s="192">
        <f t="shared" si="71"/>
        <v>0</v>
      </c>
      <c r="AM83" s="192">
        <f t="shared" si="72"/>
        <v>0</v>
      </c>
      <c r="AN83" s="192">
        <f t="shared" si="73"/>
        <v>0</v>
      </c>
      <c r="AO83" s="192">
        <f t="shared" si="74"/>
        <v>0</v>
      </c>
      <c r="AP83" s="193">
        <f t="shared" si="75"/>
        <v>1</v>
      </c>
      <c r="AQ83" s="194">
        <f t="shared" si="76"/>
        <v>0</v>
      </c>
      <c r="AR83" s="191">
        <f t="shared" si="79"/>
        <v>0</v>
      </c>
      <c r="AS83" s="191">
        <f t="shared" si="80"/>
        <v>0</v>
      </c>
      <c r="AT83" s="191">
        <f t="shared" si="77"/>
        <v>0</v>
      </c>
      <c r="AU83" s="192">
        <f t="shared" si="81"/>
        <v>0</v>
      </c>
      <c r="AV83" s="192">
        <f t="shared" si="81"/>
        <v>0</v>
      </c>
      <c r="AW83" s="192">
        <f t="shared" si="81"/>
        <v>0</v>
      </c>
      <c r="AX83" s="192">
        <f t="shared" si="81"/>
        <v>0</v>
      </c>
      <c r="AY83" s="192">
        <f t="shared" si="81"/>
        <v>0</v>
      </c>
      <c r="AZ83" s="192">
        <f t="shared" si="81"/>
        <v>0</v>
      </c>
      <c r="BA83" s="192">
        <f t="shared" si="81"/>
        <v>0</v>
      </c>
      <c r="BB83" s="192">
        <f t="shared" si="81"/>
        <v>0</v>
      </c>
      <c r="BC83" s="192">
        <f t="shared" si="81"/>
        <v>0</v>
      </c>
      <c r="BD83" s="192">
        <f t="shared" si="81"/>
        <v>0</v>
      </c>
      <c r="BE83" s="192">
        <f t="shared" si="81"/>
        <v>0</v>
      </c>
      <c r="BF83" s="195">
        <f t="shared" si="81"/>
        <v>0</v>
      </c>
    </row>
    <row r="84" spans="1:58" ht="15">
      <c r="A84" s="29" t="str">
        <f t="shared" si="84"/>
        <v>Entertainment</v>
      </c>
      <c r="B84" s="44" t="s">
        <v>146</v>
      </c>
      <c r="C84" s="45" t="s">
        <v>54</v>
      </c>
      <c r="D84" s="46" t="s">
        <v>74</v>
      </c>
      <c r="E84" s="5" t="s">
        <v>4</v>
      </c>
      <c r="F84" s="47" t="s">
        <v>16</v>
      </c>
      <c r="G84" s="46"/>
      <c r="H84" s="46"/>
      <c r="I84" s="48"/>
      <c r="J84" s="88" t="str">
        <f t="shared" si="82"/>
        <v/>
      </c>
      <c r="K84" s="30"/>
      <c r="L84" s="31" t="str">
        <f t="shared" si="85"/>
        <v/>
      </c>
      <c r="M84" s="32">
        <f t="shared" si="83"/>
        <v>0</v>
      </c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25"/>
      <c r="AA84" s="191">
        <f t="shared" si="78"/>
        <v>0</v>
      </c>
      <c r="AB84" s="191">
        <f t="shared" si="61"/>
        <v>0</v>
      </c>
      <c r="AC84" s="191">
        <f t="shared" si="62"/>
        <v>0</v>
      </c>
      <c r="AD84" s="192">
        <f t="shared" si="63"/>
        <v>0</v>
      </c>
      <c r="AE84" s="192">
        <f t="shared" si="64"/>
        <v>0</v>
      </c>
      <c r="AF84" s="192">
        <f t="shared" si="65"/>
        <v>0</v>
      </c>
      <c r="AG84" s="192">
        <f t="shared" si="66"/>
        <v>0</v>
      </c>
      <c r="AH84" s="192">
        <f t="shared" si="67"/>
        <v>0</v>
      </c>
      <c r="AI84" s="192">
        <f t="shared" si="68"/>
        <v>0</v>
      </c>
      <c r="AJ84" s="192">
        <f t="shared" si="69"/>
        <v>0</v>
      </c>
      <c r="AK84" s="192">
        <f t="shared" si="70"/>
        <v>0</v>
      </c>
      <c r="AL84" s="192">
        <f t="shared" si="71"/>
        <v>0</v>
      </c>
      <c r="AM84" s="192">
        <f t="shared" si="72"/>
        <v>0</v>
      </c>
      <c r="AN84" s="192">
        <f t="shared" si="73"/>
        <v>0</v>
      </c>
      <c r="AO84" s="192">
        <f t="shared" si="74"/>
        <v>0</v>
      </c>
      <c r="AP84" s="193">
        <f t="shared" si="75"/>
        <v>1</v>
      </c>
      <c r="AQ84" s="194">
        <f t="shared" si="76"/>
        <v>0</v>
      </c>
      <c r="AR84" s="191">
        <f t="shared" si="79"/>
        <v>0</v>
      </c>
      <c r="AS84" s="191">
        <f t="shared" si="80"/>
        <v>0</v>
      </c>
      <c r="AT84" s="191">
        <f t="shared" si="77"/>
        <v>0</v>
      </c>
      <c r="AU84" s="192">
        <f t="shared" si="81"/>
        <v>0</v>
      </c>
      <c r="AV84" s="192">
        <f t="shared" si="81"/>
        <v>0</v>
      </c>
      <c r="AW84" s="192">
        <f t="shared" si="81"/>
        <v>0</v>
      </c>
      <c r="AX84" s="192">
        <f t="shared" si="81"/>
        <v>0</v>
      </c>
      <c r="AY84" s="192">
        <f t="shared" si="81"/>
        <v>0</v>
      </c>
      <c r="AZ84" s="192">
        <f t="shared" si="81"/>
        <v>0</v>
      </c>
      <c r="BA84" s="192">
        <f t="shared" si="81"/>
        <v>0</v>
      </c>
      <c r="BB84" s="192">
        <f t="shared" si="81"/>
        <v>0</v>
      </c>
      <c r="BC84" s="192">
        <f t="shared" si="81"/>
        <v>0</v>
      </c>
      <c r="BD84" s="192">
        <f t="shared" si="81"/>
        <v>0</v>
      </c>
      <c r="BE84" s="192">
        <f t="shared" si="81"/>
        <v>0</v>
      </c>
      <c r="BF84" s="195">
        <f t="shared" si="81"/>
        <v>0</v>
      </c>
    </row>
    <row r="85" spans="1:58" ht="15">
      <c r="A85" s="29" t="str">
        <f t="shared" si="84"/>
        <v>Entertainment</v>
      </c>
      <c r="B85" s="44" t="s">
        <v>146</v>
      </c>
      <c r="C85" s="45" t="s">
        <v>45</v>
      </c>
      <c r="D85" s="46" t="s">
        <v>74</v>
      </c>
      <c r="E85" s="5" t="s">
        <v>4</v>
      </c>
      <c r="F85" s="47"/>
      <c r="G85" s="46"/>
      <c r="H85" s="46"/>
      <c r="I85" s="48"/>
      <c r="J85" s="88" t="str">
        <f t="shared" si="82"/>
        <v/>
      </c>
      <c r="K85" s="30"/>
      <c r="L85" s="31" t="str">
        <f t="shared" si="85"/>
        <v/>
      </c>
      <c r="M85" s="32">
        <f t="shared" si="83"/>
        <v>0</v>
      </c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25"/>
      <c r="AA85" s="191">
        <f t="shared" si="78"/>
        <v>0</v>
      </c>
      <c r="AB85" s="191">
        <f t="shared" si="61"/>
        <v>0</v>
      </c>
      <c r="AC85" s="191" t="str">
        <f t="shared" si="62"/>
        <v/>
      </c>
      <c r="AD85" s="192" t="str">
        <f t="shared" si="63"/>
        <v/>
      </c>
      <c r="AE85" s="192" t="str">
        <f t="shared" si="64"/>
        <v/>
      </c>
      <c r="AF85" s="192" t="str">
        <f t="shared" si="65"/>
        <v/>
      </c>
      <c r="AG85" s="192" t="str">
        <f t="shared" si="66"/>
        <v/>
      </c>
      <c r="AH85" s="192" t="str">
        <f t="shared" si="67"/>
        <v/>
      </c>
      <c r="AI85" s="192" t="str">
        <f t="shared" si="68"/>
        <v/>
      </c>
      <c r="AJ85" s="192" t="str">
        <f t="shared" si="69"/>
        <v/>
      </c>
      <c r="AK85" s="192" t="str">
        <f t="shared" si="70"/>
        <v/>
      </c>
      <c r="AL85" s="192" t="str">
        <f t="shared" si="71"/>
        <v/>
      </c>
      <c r="AM85" s="192" t="str">
        <f t="shared" si="72"/>
        <v/>
      </c>
      <c r="AN85" s="192" t="str">
        <f t="shared" si="73"/>
        <v/>
      </c>
      <c r="AO85" s="192" t="str">
        <f t="shared" si="74"/>
        <v/>
      </c>
      <c r="AP85" s="193">
        <f t="shared" si="75"/>
        <v>1</v>
      </c>
      <c r="AQ85" s="194" t="str">
        <f t="shared" si="76"/>
        <v/>
      </c>
      <c r="AR85" s="191" t="str">
        <f t="shared" si="79"/>
        <v/>
      </c>
      <c r="AS85" s="191" t="str">
        <f t="shared" si="80"/>
        <v/>
      </c>
      <c r="AT85" s="191" t="str">
        <f t="shared" si="77"/>
        <v/>
      </c>
      <c r="AU85" s="192" t="str">
        <f t="shared" ref="AU85:BF94" si="86">IF($F85="Monthly",$AT85*$G85,IF($F85="Annually",($AT85*$G85)/12,IF($F85="Weekly",(($AT85*$G85)*52)/12,IF($F85="Quarterly",($AT85*$G85)/3,IF($F85="Bi-weekly",(($AT85*$G85)*26)/12,IF($F85="Half-year",(($AT85*$G85)*2)/12,IF($F85="Bi-monthly",($AT85*$G85)/2,IF($F85="One-Off",IF(MONTH(AU$3)=7,($AT85*$G85),""),""))))))))</f>
        <v/>
      </c>
      <c r="AV85" s="192" t="str">
        <f t="shared" si="86"/>
        <v/>
      </c>
      <c r="AW85" s="192" t="str">
        <f t="shared" si="86"/>
        <v/>
      </c>
      <c r="AX85" s="192" t="str">
        <f t="shared" si="86"/>
        <v/>
      </c>
      <c r="AY85" s="192" t="str">
        <f t="shared" si="86"/>
        <v/>
      </c>
      <c r="AZ85" s="192" t="str">
        <f t="shared" si="86"/>
        <v/>
      </c>
      <c r="BA85" s="192" t="str">
        <f t="shared" si="86"/>
        <v/>
      </c>
      <c r="BB85" s="192" t="str">
        <f t="shared" si="86"/>
        <v/>
      </c>
      <c r="BC85" s="192" t="str">
        <f t="shared" si="86"/>
        <v/>
      </c>
      <c r="BD85" s="192" t="str">
        <f t="shared" si="86"/>
        <v/>
      </c>
      <c r="BE85" s="192" t="str">
        <f t="shared" si="86"/>
        <v/>
      </c>
      <c r="BF85" s="195" t="str">
        <f t="shared" si="86"/>
        <v/>
      </c>
    </row>
    <row r="86" spans="1:58" ht="15">
      <c r="A86" s="29" t="str">
        <f t="shared" si="84"/>
        <v>Entertainment</v>
      </c>
      <c r="B86" s="44" t="s">
        <v>146</v>
      </c>
      <c r="C86" s="45" t="s">
        <v>36</v>
      </c>
      <c r="D86" s="46" t="s">
        <v>74</v>
      </c>
      <c r="E86" s="5" t="s">
        <v>4</v>
      </c>
      <c r="F86" s="47" t="s">
        <v>51</v>
      </c>
      <c r="G86" s="46"/>
      <c r="H86" s="46"/>
      <c r="I86" s="49"/>
      <c r="J86" s="88" t="str">
        <f t="shared" si="82"/>
        <v/>
      </c>
      <c r="K86" s="30"/>
      <c r="L86" s="31" t="str">
        <f t="shared" si="85"/>
        <v/>
      </c>
      <c r="M86" s="32">
        <f t="shared" si="83"/>
        <v>0</v>
      </c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23"/>
      <c r="AA86" s="191">
        <f t="shared" si="78"/>
        <v>0</v>
      </c>
      <c r="AB86" s="191">
        <f t="shared" si="61"/>
        <v>0</v>
      </c>
      <c r="AC86" s="191">
        <f t="shared" si="62"/>
        <v>0</v>
      </c>
      <c r="AD86" s="192">
        <f t="shared" si="63"/>
        <v>0</v>
      </c>
      <c r="AE86" s="192">
        <f t="shared" si="64"/>
        <v>0</v>
      </c>
      <c r="AF86" s="192">
        <f t="shared" si="65"/>
        <v>0</v>
      </c>
      <c r="AG86" s="192">
        <f t="shared" si="66"/>
        <v>0</v>
      </c>
      <c r="AH86" s="192">
        <f t="shared" si="67"/>
        <v>0</v>
      </c>
      <c r="AI86" s="192">
        <f t="shared" si="68"/>
        <v>0</v>
      </c>
      <c r="AJ86" s="192">
        <f t="shared" si="69"/>
        <v>0</v>
      </c>
      <c r="AK86" s="192">
        <f t="shared" si="70"/>
        <v>0</v>
      </c>
      <c r="AL86" s="192">
        <f t="shared" si="71"/>
        <v>0</v>
      </c>
      <c r="AM86" s="192">
        <f t="shared" si="72"/>
        <v>0</v>
      </c>
      <c r="AN86" s="192">
        <f t="shared" si="73"/>
        <v>0</v>
      </c>
      <c r="AO86" s="192">
        <f t="shared" si="74"/>
        <v>0</v>
      </c>
      <c r="AP86" s="193">
        <f t="shared" si="75"/>
        <v>1</v>
      </c>
      <c r="AQ86" s="194">
        <f t="shared" si="76"/>
        <v>0</v>
      </c>
      <c r="AR86" s="191">
        <f t="shared" si="79"/>
        <v>0</v>
      </c>
      <c r="AS86" s="191">
        <f t="shared" si="80"/>
        <v>0</v>
      </c>
      <c r="AT86" s="191">
        <f t="shared" si="77"/>
        <v>0</v>
      </c>
      <c r="AU86" s="192">
        <f t="shared" si="86"/>
        <v>0</v>
      </c>
      <c r="AV86" s="192">
        <f t="shared" si="86"/>
        <v>0</v>
      </c>
      <c r="AW86" s="192">
        <f t="shared" si="86"/>
        <v>0</v>
      </c>
      <c r="AX86" s="192">
        <f t="shared" si="86"/>
        <v>0</v>
      </c>
      <c r="AY86" s="192">
        <f t="shared" si="86"/>
        <v>0</v>
      </c>
      <c r="AZ86" s="192">
        <f t="shared" si="86"/>
        <v>0</v>
      </c>
      <c r="BA86" s="192">
        <f t="shared" si="86"/>
        <v>0</v>
      </c>
      <c r="BB86" s="192">
        <f t="shared" si="86"/>
        <v>0</v>
      </c>
      <c r="BC86" s="192">
        <f t="shared" si="86"/>
        <v>0</v>
      </c>
      <c r="BD86" s="192">
        <f t="shared" si="86"/>
        <v>0</v>
      </c>
      <c r="BE86" s="192">
        <f t="shared" si="86"/>
        <v>0</v>
      </c>
      <c r="BF86" s="195">
        <f t="shared" si="86"/>
        <v>0</v>
      </c>
    </row>
    <row r="87" spans="1:58" ht="15">
      <c r="A87" s="29" t="str">
        <f t="shared" si="84"/>
        <v>Entertainment</v>
      </c>
      <c r="B87" s="44" t="s">
        <v>146</v>
      </c>
      <c r="C87" s="45" t="s">
        <v>37</v>
      </c>
      <c r="D87" s="46" t="s">
        <v>76</v>
      </c>
      <c r="E87" s="5" t="s">
        <v>4</v>
      </c>
      <c r="F87" s="47"/>
      <c r="G87" s="46"/>
      <c r="H87" s="46"/>
      <c r="I87" s="48"/>
      <c r="J87" s="88" t="str">
        <f t="shared" si="82"/>
        <v/>
      </c>
      <c r="K87" s="30"/>
      <c r="L87" s="31" t="str">
        <f t="shared" si="85"/>
        <v/>
      </c>
      <c r="M87" s="32">
        <f t="shared" si="83"/>
        <v>0</v>
      </c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25"/>
      <c r="AA87" s="191">
        <f t="shared" si="78"/>
        <v>0</v>
      </c>
      <c r="AB87" s="191">
        <f t="shared" si="61"/>
        <v>0</v>
      </c>
      <c r="AC87" s="191" t="str">
        <f t="shared" si="62"/>
        <v/>
      </c>
      <c r="AD87" s="192" t="str">
        <f t="shared" si="63"/>
        <v/>
      </c>
      <c r="AE87" s="192" t="str">
        <f t="shared" si="64"/>
        <v/>
      </c>
      <c r="AF87" s="192" t="str">
        <f t="shared" si="65"/>
        <v/>
      </c>
      <c r="AG87" s="192" t="str">
        <f t="shared" si="66"/>
        <v/>
      </c>
      <c r="AH87" s="192" t="str">
        <f t="shared" si="67"/>
        <v/>
      </c>
      <c r="AI87" s="192" t="str">
        <f t="shared" si="68"/>
        <v/>
      </c>
      <c r="AJ87" s="192" t="str">
        <f t="shared" si="69"/>
        <v/>
      </c>
      <c r="AK87" s="192" t="str">
        <f t="shared" si="70"/>
        <v/>
      </c>
      <c r="AL87" s="192" t="str">
        <f t="shared" si="71"/>
        <v/>
      </c>
      <c r="AM87" s="192" t="str">
        <f t="shared" si="72"/>
        <v/>
      </c>
      <c r="AN87" s="192" t="str">
        <f t="shared" si="73"/>
        <v/>
      </c>
      <c r="AO87" s="192" t="str">
        <f t="shared" si="74"/>
        <v/>
      </c>
      <c r="AP87" s="193">
        <f t="shared" si="75"/>
        <v>1</v>
      </c>
      <c r="AQ87" s="194" t="str">
        <f t="shared" si="76"/>
        <v/>
      </c>
      <c r="AR87" s="191" t="str">
        <f t="shared" si="79"/>
        <v/>
      </c>
      <c r="AS87" s="191" t="str">
        <f t="shared" si="80"/>
        <v/>
      </c>
      <c r="AT87" s="191" t="str">
        <f t="shared" si="77"/>
        <v/>
      </c>
      <c r="AU87" s="192" t="str">
        <f t="shared" si="86"/>
        <v/>
      </c>
      <c r="AV87" s="192" t="str">
        <f t="shared" si="86"/>
        <v/>
      </c>
      <c r="AW87" s="192" t="str">
        <f t="shared" si="86"/>
        <v/>
      </c>
      <c r="AX87" s="192" t="str">
        <f t="shared" si="86"/>
        <v/>
      </c>
      <c r="AY87" s="192" t="str">
        <f t="shared" si="86"/>
        <v/>
      </c>
      <c r="AZ87" s="192" t="str">
        <f t="shared" si="86"/>
        <v/>
      </c>
      <c r="BA87" s="192" t="str">
        <f t="shared" si="86"/>
        <v/>
      </c>
      <c r="BB87" s="192" t="str">
        <f t="shared" si="86"/>
        <v/>
      </c>
      <c r="BC87" s="192" t="str">
        <f t="shared" si="86"/>
        <v/>
      </c>
      <c r="BD87" s="192" t="str">
        <f t="shared" si="86"/>
        <v/>
      </c>
      <c r="BE87" s="192" t="str">
        <f t="shared" si="86"/>
        <v/>
      </c>
      <c r="BF87" s="195" t="str">
        <f t="shared" si="86"/>
        <v/>
      </c>
    </row>
    <row r="88" spans="1:58" ht="15">
      <c r="A88" s="29" t="str">
        <f t="shared" si="84"/>
        <v>Entertainment</v>
      </c>
      <c r="B88" s="44" t="s">
        <v>146</v>
      </c>
      <c r="C88" s="45" t="s">
        <v>38</v>
      </c>
      <c r="D88" s="46" t="s">
        <v>76</v>
      </c>
      <c r="E88" s="5" t="s">
        <v>4</v>
      </c>
      <c r="F88" s="47" t="s">
        <v>51</v>
      </c>
      <c r="G88" s="46"/>
      <c r="H88" s="46"/>
      <c r="I88" s="48"/>
      <c r="J88" s="88" t="str">
        <f t="shared" si="82"/>
        <v/>
      </c>
      <c r="K88" s="30"/>
      <c r="L88" s="31" t="str">
        <f t="shared" si="85"/>
        <v/>
      </c>
      <c r="M88" s="32">
        <f t="shared" si="83"/>
        <v>0</v>
      </c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25"/>
      <c r="AA88" s="191">
        <f t="shared" si="78"/>
        <v>0</v>
      </c>
      <c r="AB88" s="191">
        <f t="shared" si="61"/>
        <v>0</v>
      </c>
      <c r="AC88" s="191">
        <f t="shared" si="62"/>
        <v>0</v>
      </c>
      <c r="AD88" s="192">
        <f t="shared" si="63"/>
        <v>0</v>
      </c>
      <c r="AE88" s="192">
        <f t="shared" si="64"/>
        <v>0</v>
      </c>
      <c r="AF88" s="192">
        <f t="shared" si="65"/>
        <v>0</v>
      </c>
      <c r="AG88" s="192">
        <f t="shared" si="66"/>
        <v>0</v>
      </c>
      <c r="AH88" s="192">
        <f t="shared" si="67"/>
        <v>0</v>
      </c>
      <c r="AI88" s="192">
        <f t="shared" si="68"/>
        <v>0</v>
      </c>
      <c r="AJ88" s="192">
        <f t="shared" si="69"/>
        <v>0</v>
      </c>
      <c r="AK88" s="192">
        <f t="shared" si="70"/>
        <v>0</v>
      </c>
      <c r="AL88" s="192">
        <f t="shared" si="71"/>
        <v>0</v>
      </c>
      <c r="AM88" s="192">
        <f t="shared" si="72"/>
        <v>0</v>
      </c>
      <c r="AN88" s="192">
        <f t="shared" si="73"/>
        <v>0</v>
      </c>
      <c r="AO88" s="192">
        <f t="shared" si="74"/>
        <v>0</v>
      </c>
      <c r="AP88" s="193">
        <f t="shared" si="75"/>
        <v>1</v>
      </c>
      <c r="AQ88" s="194">
        <f t="shared" si="76"/>
        <v>0</v>
      </c>
      <c r="AR88" s="191">
        <f t="shared" si="79"/>
        <v>0</v>
      </c>
      <c r="AS88" s="191">
        <f t="shared" si="80"/>
        <v>0</v>
      </c>
      <c r="AT88" s="191">
        <f t="shared" si="77"/>
        <v>0</v>
      </c>
      <c r="AU88" s="192">
        <f t="shared" si="86"/>
        <v>0</v>
      </c>
      <c r="AV88" s="192">
        <f t="shared" si="86"/>
        <v>0</v>
      </c>
      <c r="AW88" s="192">
        <f t="shared" si="86"/>
        <v>0</v>
      </c>
      <c r="AX88" s="192">
        <f t="shared" si="86"/>
        <v>0</v>
      </c>
      <c r="AY88" s="192">
        <f t="shared" si="86"/>
        <v>0</v>
      </c>
      <c r="AZ88" s="192">
        <f t="shared" si="86"/>
        <v>0</v>
      </c>
      <c r="BA88" s="192">
        <f t="shared" si="86"/>
        <v>0</v>
      </c>
      <c r="BB88" s="192">
        <f t="shared" si="86"/>
        <v>0</v>
      </c>
      <c r="BC88" s="192">
        <f t="shared" si="86"/>
        <v>0</v>
      </c>
      <c r="BD88" s="192">
        <f t="shared" si="86"/>
        <v>0</v>
      </c>
      <c r="BE88" s="192">
        <f t="shared" si="86"/>
        <v>0</v>
      </c>
      <c r="BF88" s="195">
        <f t="shared" si="86"/>
        <v>0</v>
      </c>
    </row>
    <row r="89" spans="1:58" ht="15">
      <c r="A89" s="29" t="str">
        <f t="shared" si="84"/>
        <v>Entertainment</v>
      </c>
      <c r="B89" s="44" t="s">
        <v>147</v>
      </c>
      <c r="C89" s="45" t="s">
        <v>36</v>
      </c>
      <c r="D89" s="46" t="s">
        <v>74</v>
      </c>
      <c r="E89" s="5" t="s">
        <v>4</v>
      </c>
      <c r="F89" s="47" t="s">
        <v>16</v>
      </c>
      <c r="G89" s="46"/>
      <c r="H89" s="46"/>
      <c r="I89" s="49"/>
      <c r="J89" s="88" t="str">
        <f t="shared" si="82"/>
        <v/>
      </c>
      <c r="K89" s="30"/>
      <c r="L89" s="31" t="str">
        <f t="shared" si="85"/>
        <v/>
      </c>
      <c r="M89" s="32">
        <f t="shared" si="83"/>
        <v>0</v>
      </c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23"/>
      <c r="AA89" s="191">
        <f t="shared" si="78"/>
        <v>0</v>
      </c>
      <c r="AB89" s="191">
        <f t="shared" si="61"/>
        <v>0</v>
      </c>
      <c r="AC89" s="191">
        <f t="shared" si="62"/>
        <v>0</v>
      </c>
      <c r="AD89" s="192">
        <f t="shared" si="63"/>
        <v>0</v>
      </c>
      <c r="AE89" s="192">
        <f t="shared" si="64"/>
        <v>0</v>
      </c>
      <c r="AF89" s="192">
        <f t="shared" si="65"/>
        <v>0</v>
      </c>
      <c r="AG89" s="192">
        <f t="shared" si="66"/>
        <v>0</v>
      </c>
      <c r="AH89" s="192">
        <f t="shared" si="67"/>
        <v>0</v>
      </c>
      <c r="AI89" s="192">
        <f t="shared" si="68"/>
        <v>0</v>
      </c>
      <c r="AJ89" s="192">
        <f t="shared" si="69"/>
        <v>0</v>
      </c>
      <c r="AK89" s="192">
        <f t="shared" si="70"/>
        <v>0</v>
      </c>
      <c r="AL89" s="192">
        <f t="shared" si="71"/>
        <v>0</v>
      </c>
      <c r="AM89" s="192">
        <f t="shared" si="72"/>
        <v>0</v>
      </c>
      <c r="AN89" s="192">
        <f t="shared" si="73"/>
        <v>0</v>
      </c>
      <c r="AO89" s="192">
        <f t="shared" si="74"/>
        <v>0</v>
      </c>
      <c r="AP89" s="193">
        <f t="shared" si="75"/>
        <v>1</v>
      </c>
      <c r="AQ89" s="194">
        <f t="shared" si="76"/>
        <v>0</v>
      </c>
      <c r="AR89" s="191">
        <f t="shared" si="79"/>
        <v>0</v>
      </c>
      <c r="AS89" s="191">
        <f t="shared" si="80"/>
        <v>0</v>
      </c>
      <c r="AT89" s="191">
        <f t="shared" si="77"/>
        <v>0</v>
      </c>
      <c r="AU89" s="192">
        <f t="shared" si="86"/>
        <v>0</v>
      </c>
      <c r="AV89" s="192">
        <f t="shared" si="86"/>
        <v>0</v>
      </c>
      <c r="AW89" s="192">
        <f t="shared" si="86"/>
        <v>0</v>
      </c>
      <c r="AX89" s="192">
        <f t="shared" si="86"/>
        <v>0</v>
      </c>
      <c r="AY89" s="192">
        <f t="shared" si="86"/>
        <v>0</v>
      </c>
      <c r="AZ89" s="192">
        <f t="shared" si="86"/>
        <v>0</v>
      </c>
      <c r="BA89" s="192">
        <f t="shared" si="86"/>
        <v>0</v>
      </c>
      <c r="BB89" s="192">
        <f t="shared" si="86"/>
        <v>0</v>
      </c>
      <c r="BC89" s="192">
        <f t="shared" si="86"/>
        <v>0</v>
      </c>
      <c r="BD89" s="192">
        <f t="shared" si="86"/>
        <v>0</v>
      </c>
      <c r="BE89" s="192">
        <f t="shared" si="86"/>
        <v>0</v>
      </c>
      <c r="BF89" s="195">
        <f t="shared" si="86"/>
        <v>0</v>
      </c>
    </row>
    <row r="90" spans="1:58" ht="15">
      <c r="A90" s="29" t="str">
        <f t="shared" si="84"/>
        <v>Entertainment</v>
      </c>
      <c r="B90" s="44" t="s">
        <v>147</v>
      </c>
      <c r="C90" s="45" t="s">
        <v>54</v>
      </c>
      <c r="D90" s="46" t="s">
        <v>74</v>
      </c>
      <c r="E90" s="5" t="s">
        <v>4</v>
      </c>
      <c r="F90" s="47" t="s">
        <v>16</v>
      </c>
      <c r="G90" s="46"/>
      <c r="H90" s="46"/>
      <c r="I90" s="48"/>
      <c r="J90" s="88" t="str">
        <f t="shared" si="82"/>
        <v/>
      </c>
      <c r="K90" s="30"/>
      <c r="L90" s="31" t="str">
        <f t="shared" si="85"/>
        <v/>
      </c>
      <c r="M90" s="32">
        <f t="shared" si="83"/>
        <v>0</v>
      </c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25"/>
      <c r="AA90" s="191">
        <f t="shared" si="78"/>
        <v>0</v>
      </c>
      <c r="AB90" s="191">
        <f t="shared" si="61"/>
        <v>0</v>
      </c>
      <c r="AC90" s="191">
        <f t="shared" si="62"/>
        <v>0</v>
      </c>
      <c r="AD90" s="192">
        <f t="shared" si="63"/>
        <v>0</v>
      </c>
      <c r="AE90" s="192">
        <f t="shared" si="64"/>
        <v>0</v>
      </c>
      <c r="AF90" s="192">
        <f t="shared" si="65"/>
        <v>0</v>
      </c>
      <c r="AG90" s="192">
        <f t="shared" si="66"/>
        <v>0</v>
      </c>
      <c r="AH90" s="192">
        <f t="shared" si="67"/>
        <v>0</v>
      </c>
      <c r="AI90" s="192">
        <f t="shared" si="68"/>
        <v>0</v>
      </c>
      <c r="AJ90" s="192">
        <f t="shared" si="69"/>
        <v>0</v>
      </c>
      <c r="AK90" s="192">
        <f t="shared" si="70"/>
        <v>0</v>
      </c>
      <c r="AL90" s="192">
        <f t="shared" si="71"/>
        <v>0</v>
      </c>
      <c r="AM90" s="192">
        <f t="shared" si="72"/>
        <v>0</v>
      </c>
      <c r="AN90" s="192">
        <f t="shared" si="73"/>
        <v>0</v>
      </c>
      <c r="AO90" s="192">
        <f t="shared" si="74"/>
        <v>0</v>
      </c>
      <c r="AP90" s="193">
        <f t="shared" si="75"/>
        <v>1</v>
      </c>
      <c r="AQ90" s="194">
        <f t="shared" si="76"/>
        <v>0</v>
      </c>
      <c r="AR90" s="191">
        <f t="shared" si="79"/>
        <v>0</v>
      </c>
      <c r="AS90" s="191">
        <f t="shared" si="80"/>
        <v>0</v>
      </c>
      <c r="AT90" s="191">
        <f t="shared" si="77"/>
        <v>0</v>
      </c>
      <c r="AU90" s="192">
        <f t="shared" si="86"/>
        <v>0</v>
      </c>
      <c r="AV90" s="192">
        <f t="shared" si="86"/>
        <v>0</v>
      </c>
      <c r="AW90" s="192">
        <f t="shared" si="86"/>
        <v>0</v>
      </c>
      <c r="AX90" s="192">
        <f t="shared" si="86"/>
        <v>0</v>
      </c>
      <c r="AY90" s="192">
        <f t="shared" si="86"/>
        <v>0</v>
      </c>
      <c r="AZ90" s="192">
        <f t="shared" si="86"/>
        <v>0</v>
      </c>
      <c r="BA90" s="192">
        <f t="shared" si="86"/>
        <v>0</v>
      </c>
      <c r="BB90" s="192">
        <f t="shared" si="86"/>
        <v>0</v>
      </c>
      <c r="BC90" s="192">
        <f t="shared" si="86"/>
        <v>0</v>
      </c>
      <c r="BD90" s="192">
        <f t="shared" si="86"/>
        <v>0</v>
      </c>
      <c r="BE90" s="192">
        <f t="shared" si="86"/>
        <v>0</v>
      </c>
      <c r="BF90" s="195">
        <f t="shared" si="86"/>
        <v>0</v>
      </c>
    </row>
    <row r="91" spans="1:58" ht="15">
      <c r="A91" s="29" t="str">
        <f t="shared" si="84"/>
        <v>Entertainment</v>
      </c>
      <c r="B91" s="44" t="s">
        <v>147</v>
      </c>
      <c r="C91" s="45" t="s">
        <v>37</v>
      </c>
      <c r="D91" s="46" t="s">
        <v>76</v>
      </c>
      <c r="E91" s="5" t="s">
        <v>4</v>
      </c>
      <c r="F91" s="47"/>
      <c r="G91" s="46"/>
      <c r="H91" s="46"/>
      <c r="I91" s="48"/>
      <c r="J91" s="88" t="str">
        <f t="shared" si="82"/>
        <v/>
      </c>
      <c r="K91" s="30"/>
      <c r="L91" s="31" t="str">
        <f t="shared" si="85"/>
        <v/>
      </c>
      <c r="M91" s="32">
        <f t="shared" si="83"/>
        <v>0</v>
      </c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25"/>
      <c r="AA91" s="191">
        <f t="shared" si="78"/>
        <v>0</v>
      </c>
      <c r="AB91" s="191">
        <f t="shared" si="61"/>
        <v>0</v>
      </c>
      <c r="AC91" s="191" t="str">
        <f t="shared" si="62"/>
        <v/>
      </c>
      <c r="AD91" s="192" t="str">
        <f t="shared" si="63"/>
        <v/>
      </c>
      <c r="AE91" s="192" t="str">
        <f t="shared" si="64"/>
        <v/>
      </c>
      <c r="AF91" s="192" t="str">
        <f t="shared" si="65"/>
        <v/>
      </c>
      <c r="AG91" s="192" t="str">
        <f t="shared" si="66"/>
        <v/>
      </c>
      <c r="AH91" s="192" t="str">
        <f t="shared" si="67"/>
        <v/>
      </c>
      <c r="AI91" s="192" t="str">
        <f t="shared" si="68"/>
        <v/>
      </c>
      <c r="AJ91" s="192" t="str">
        <f t="shared" si="69"/>
        <v/>
      </c>
      <c r="AK91" s="192" t="str">
        <f t="shared" si="70"/>
        <v/>
      </c>
      <c r="AL91" s="192" t="str">
        <f t="shared" si="71"/>
        <v/>
      </c>
      <c r="AM91" s="192" t="str">
        <f t="shared" si="72"/>
        <v/>
      </c>
      <c r="AN91" s="192" t="str">
        <f t="shared" si="73"/>
        <v/>
      </c>
      <c r="AO91" s="192" t="str">
        <f t="shared" si="74"/>
        <v/>
      </c>
      <c r="AP91" s="193">
        <f t="shared" si="75"/>
        <v>1</v>
      </c>
      <c r="AQ91" s="194" t="str">
        <f t="shared" si="76"/>
        <v/>
      </c>
      <c r="AR91" s="191" t="str">
        <f t="shared" si="79"/>
        <v/>
      </c>
      <c r="AS91" s="191" t="str">
        <f t="shared" si="80"/>
        <v/>
      </c>
      <c r="AT91" s="191" t="str">
        <f t="shared" si="77"/>
        <v/>
      </c>
      <c r="AU91" s="192" t="str">
        <f t="shared" si="86"/>
        <v/>
      </c>
      <c r="AV91" s="192" t="str">
        <f t="shared" si="86"/>
        <v/>
      </c>
      <c r="AW91" s="192" t="str">
        <f t="shared" si="86"/>
        <v/>
      </c>
      <c r="AX91" s="192" t="str">
        <f t="shared" si="86"/>
        <v/>
      </c>
      <c r="AY91" s="192" t="str">
        <f t="shared" si="86"/>
        <v/>
      </c>
      <c r="AZ91" s="192" t="str">
        <f t="shared" si="86"/>
        <v/>
      </c>
      <c r="BA91" s="192" t="str">
        <f t="shared" si="86"/>
        <v/>
      </c>
      <c r="BB91" s="192" t="str">
        <f t="shared" si="86"/>
        <v/>
      </c>
      <c r="BC91" s="192" t="str">
        <f t="shared" si="86"/>
        <v/>
      </c>
      <c r="BD91" s="192" t="str">
        <f t="shared" si="86"/>
        <v/>
      </c>
      <c r="BE91" s="192" t="str">
        <f t="shared" si="86"/>
        <v/>
      </c>
      <c r="BF91" s="195" t="str">
        <f t="shared" si="86"/>
        <v/>
      </c>
    </row>
    <row r="92" spans="1:58" ht="15">
      <c r="A92" s="29" t="str">
        <f t="shared" si="84"/>
        <v>Entertainment</v>
      </c>
      <c r="B92" s="44" t="s">
        <v>147</v>
      </c>
      <c r="C92" s="45" t="s">
        <v>45</v>
      </c>
      <c r="D92" s="46" t="s">
        <v>74</v>
      </c>
      <c r="E92" s="5" t="s">
        <v>4</v>
      </c>
      <c r="F92" s="47"/>
      <c r="G92" s="46"/>
      <c r="H92" s="46"/>
      <c r="I92" s="49"/>
      <c r="J92" s="88" t="str">
        <f t="shared" si="82"/>
        <v/>
      </c>
      <c r="K92" s="30"/>
      <c r="L92" s="31" t="str">
        <f t="shared" si="85"/>
        <v/>
      </c>
      <c r="M92" s="32">
        <f t="shared" si="83"/>
        <v>0</v>
      </c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23"/>
      <c r="AA92" s="191">
        <f t="shared" si="78"/>
        <v>0</v>
      </c>
      <c r="AB92" s="191">
        <f t="shared" si="61"/>
        <v>0</v>
      </c>
      <c r="AC92" s="191" t="str">
        <f t="shared" si="62"/>
        <v/>
      </c>
      <c r="AD92" s="192" t="str">
        <f t="shared" si="63"/>
        <v/>
      </c>
      <c r="AE92" s="192" t="str">
        <f t="shared" si="64"/>
        <v/>
      </c>
      <c r="AF92" s="192" t="str">
        <f t="shared" si="65"/>
        <v/>
      </c>
      <c r="AG92" s="192" t="str">
        <f t="shared" si="66"/>
        <v/>
      </c>
      <c r="AH92" s="192" t="str">
        <f t="shared" si="67"/>
        <v/>
      </c>
      <c r="AI92" s="192" t="str">
        <f t="shared" si="68"/>
        <v/>
      </c>
      <c r="AJ92" s="192" t="str">
        <f t="shared" si="69"/>
        <v/>
      </c>
      <c r="AK92" s="192" t="str">
        <f t="shared" si="70"/>
        <v/>
      </c>
      <c r="AL92" s="192" t="str">
        <f t="shared" si="71"/>
        <v/>
      </c>
      <c r="AM92" s="192" t="str">
        <f t="shared" si="72"/>
        <v/>
      </c>
      <c r="AN92" s="192" t="str">
        <f t="shared" si="73"/>
        <v/>
      </c>
      <c r="AO92" s="192" t="str">
        <f t="shared" si="74"/>
        <v/>
      </c>
      <c r="AP92" s="193">
        <f t="shared" si="75"/>
        <v>1</v>
      </c>
      <c r="AQ92" s="194" t="str">
        <f t="shared" si="76"/>
        <v/>
      </c>
      <c r="AR92" s="191" t="str">
        <f t="shared" si="79"/>
        <v/>
      </c>
      <c r="AS92" s="191" t="str">
        <f t="shared" si="80"/>
        <v/>
      </c>
      <c r="AT92" s="191" t="str">
        <f t="shared" si="77"/>
        <v/>
      </c>
      <c r="AU92" s="192" t="str">
        <f t="shared" si="86"/>
        <v/>
      </c>
      <c r="AV92" s="192" t="str">
        <f t="shared" si="86"/>
        <v/>
      </c>
      <c r="AW92" s="192" t="str">
        <f t="shared" si="86"/>
        <v/>
      </c>
      <c r="AX92" s="192" t="str">
        <f t="shared" si="86"/>
        <v/>
      </c>
      <c r="AY92" s="192" t="str">
        <f t="shared" si="86"/>
        <v/>
      </c>
      <c r="AZ92" s="192" t="str">
        <f t="shared" si="86"/>
        <v/>
      </c>
      <c r="BA92" s="192" t="str">
        <f t="shared" si="86"/>
        <v/>
      </c>
      <c r="BB92" s="192" t="str">
        <f t="shared" si="86"/>
        <v/>
      </c>
      <c r="BC92" s="192" t="str">
        <f t="shared" si="86"/>
        <v/>
      </c>
      <c r="BD92" s="192" t="str">
        <f t="shared" si="86"/>
        <v/>
      </c>
      <c r="BE92" s="192" t="str">
        <f t="shared" si="86"/>
        <v/>
      </c>
      <c r="BF92" s="195" t="str">
        <f t="shared" si="86"/>
        <v/>
      </c>
    </row>
    <row r="93" spans="1:58" ht="15">
      <c r="A93" s="29" t="str">
        <f>A91</f>
        <v>Entertainment</v>
      </c>
      <c r="B93" s="44" t="s">
        <v>147</v>
      </c>
      <c r="C93" s="45" t="s">
        <v>85</v>
      </c>
      <c r="D93" s="46" t="s">
        <v>74</v>
      </c>
      <c r="E93" s="5" t="s">
        <v>4</v>
      </c>
      <c r="F93" s="47" t="s">
        <v>51</v>
      </c>
      <c r="G93" s="46"/>
      <c r="H93" s="46"/>
      <c r="I93" s="48"/>
      <c r="J93" s="88" t="str">
        <f t="shared" si="82"/>
        <v/>
      </c>
      <c r="K93" s="30"/>
      <c r="L93" s="31" t="str">
        <f t="shared" si="85"/>
        <v/>
      </c>
      <c r="M93" s="32">
        <f t="shared" si="83"/>
        <v>0</v>
      </c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25"/>
      <c r="AA93" s="191">
        <f t="shared" si="78"/>
        <v>0</v>
      </c>
      <c r="AB93" s="191">
        <f t="shared" si="61"/>
        <v>0</v>
      </c>
      <c r="AC93" s="191">
        <f t="shared" si="62"/>
        <v>0</v>
      </c>
      <c r="AD93" s="192">
        <f t="shared" si="63"/>
        <v>0</v>
      </c>
      <c r="AE93" s="192">
        <f t="shared" si="64"/>
        <v>0</v>
      </c>
      <c r="AF93" s="192">
        <f t="shared" si="65"/>
        <v>0</v>
      </c>
      <c r="AG93" s="192">
        <f t="shared" si="66"/>
        <v>0</v>
      </c>
      <c r="AH93" s="192">
        <f t="shared" si="67"/>
        <v>0</v>
      </c>
      <c r="AI93" s="192">
        <f t="shared" si="68"/>
        <v>0</v>
      </c>
      <c r="AJ93" s="192">
        <f t="shared" si="69"/>
        <v>0</v>
      </c>
      <c r="AK93" s="192">
        <f t="shared" si="70"/>
        <v>0</v>
      </c>
      <c r="AL93" s="192">
        <f t="shared" si="71"/>
        <v>0</v>
      </c>
      <c r="AM93" s="192">
        <f t="shared" si="72"/>
        <v>0</v>
      </c>
      <c r="AN93" s="192">
        <f t="shared" si="73"/>
        <v>0</v>
      </c>
      <c r="AO93" s="192">
        <f t="shared" si="74"/>
        <v>0</v>
      </c>
      <c r="AP93" s="193">
        <f t="shared" si="75"/>
        <v>1</v>
      </c>
      <c r="AQ93" s="194">
        <f t="shared" si="76"/>
        <v>0</v>
      </c>
      <c r="AR93" s="191">
        <f t="shared" si="79"/>
        <v>0</v>
      </c>
      <c r="AS93" s="191">
        <f t="shared" si="80"/>
        <v>0</v>
      </c>
      <c r="AT93" s="191">
        <f t="shared" si="77"/>
        <v>0</v>
      </c>
      <c r="AU93" s="192">
        <f t="shared" si="86"/>
        <v>0</v>
      </c>
      <c r="AV93" s="192">
        <f t="shared" si="86"/>
        <v>0</v>
      </c>
      <c r="AW93" s="192">
        <f t="shared" si="86"/>
        <v>0</v>
      </c>
      <c r="AX93" s="192">
        <f t="shared" si="86"/>
        <v>0</v>
      </c>
      <c r="AY93" s="192">
        <f t="shared" si="86"/>
        <v>0</v>
      </c>
      <c r="AZ93" s="192">
        <f t="shared" si="86"/>
        <v>0</v>
      </c>
      <c r="BA93" s="192">
        <f t="shared" si="86"/>
        <v>0</v>
      </c>
      <c r="BB93" s="192">
        <f t="shared" si="86"/>
        <v>0</v>
      </c>
      <c r="BC93" s="192">
        <f t="shared" si="86"/>
        <v>0</v>
      </c>
      <c r="BD93" s="192">
        <f t="shared" si="86"/>
        <v>0</v>
      </c>
      <c r="BE93" s="192">
        <f t="shared" si="86"/>
        <v>0</v>
      </c>
      <c r="BF93" s="195">
        <f t="shared" si="86"/>
        <v>0</v>
      </c>
    </row>
    <row r="94" spans="1:58" ht="15">
      <c r="A94" s="29" t="str">
        <f>A92</f>
        <v>Entertainment</v>
      </c>
      <c r="B94" s="44"/>
      <c r="C94" s="45"/>
      <c r="D94" s="46"/>
      <c r="E94" s="5" t="s">
        <v>4</v>
      </c>
      <c r="F94" s="47"/>
      <c r="G94" s="46"/>
      <c r="H94" s="46"/>
      <c r="I94" s="49"/>
      <c r="J94" s="88" t="str">
        <f t="shared" si="82"/>
        <v/>
      </c>
      <c r="K94" s="30"/>
      <c r="L94" s="31" t="str">
        <f t="shared" si="85"/>
        <v/>
      </c>
      <c r="M94" s="32">
        <f t="shared" si="83"/>
        <v>0</v>
      </c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23"/>
      <c r="AA94" s="191">
        <f t="shared" si="78"/>
        <v>0</v>
      </c>
      <c r="AB94" s="191">
        <f t="shared" si="61"/>
        <v>0</v>
      </c>
      <c r="AC94" s="191" t="str">
        <f t="shared" si="62"/>
        <v/>
      </c>
      <c r="AD94" s="192" t="str">
        <f t="shared" si="63"/>
        <v/>
      </c>
      <c r="AE94" s="192" t="str">
        <f t="shared" si="64"/>
        <v/>
      </c>
      <c r="AF94" s="192" t="str">
        <f t="shared" si="65"/>
        <v/>
      </c>
      <c r="AG94" s="192" t="str">
        <f t="shared" si="66"/>
        <v/>
      </c>
      <c r="AH94" s="192" t="str">
        <f t="shared" si="67"/>
        <v/>
      </c>
      <c r="AI94" s="192" t="str">
        <f t="shared" si="68"/>
        <v/>
      </c>
      <c r="AJ94" s="192" t="str">
        <f t="shared" si="69"/>
        <v/>
      </c>
      <c r="AK94" s="192" t="str">
        <f t="shared" si="70"/>
        <v/>
      </c>
      <c r="AL94" s="192" t="str">
        <f t="shared" si="71"/>
        <v/>
      </c>
      <c r="AM94" s="192" t="str">
        <f t="shared" si="72"/>
        <v/>
      </c>
      <c r="AN94" s="192" t="str">
        <f t="shared" si="73"/>
        <v/>
      </c>
      <c r="AO94" s="192" t="str">
        <f t="shared" si="74"/>
        <v/>
      </c>
      <c r="AP94" s="193">
        <f t="shared" si="75"/>
        <v>1</v>
      </c>
      <c r="AQ94" s="194" t="str">
        <f t="shared" si="76"/>
        <v/>
      </c>
      <c r="AR94" s="191" t="str">
        <f t="shared" si="79"/>
        <v/>
      </c>
      <c r="AS94" s="191" t="str">
        <f t="shared" si="80"/>
        <v/>
      </c>
      <c r="AT94" s="191" t="str">
        <f t="shared" si="77"/>
        <v/>
      </c>
      <c r="AU94" s="192" t="str">
        <f t="shared" si="86"/>
        <v/>
      </c>
      <c r="AV94" s="192" t="str">
        <f t="shared" si="86"/>
        <v/>
      </c>
      <c r="AW94" s="192" t="str">
        <f t="shared" si="86"/>
        <v/>
      </c>
      <c r="AX94" s="192" t="str">
        <f t="shared" si="86"/>
        <v/>
      </c>
      <c r="AY94" s="192" t="str">
        <f t="shared" si="86"/>
        <v/>
      </c>
      <c r="AZ94" s="192" t="str">
        <f t="shared" si="86"/>
        <v/>
      </c>
      <c r="BA94" s="192" t="str">
        <f t="shared" si="86"/>
        <v/>
      </c>
      <c r="BB94" s="192" t="str">
        <f t="shared" si="86"/>
        <v/>
      </c>
      <c r="BC94" s="192" t="str">
        <f t="shared" si="86"/>
        <v/>
      </c>
      <c r="BD94" s="192" t="str">
        <f t="shared" si="86"/>
        <v/>
      </c>
      <c r="BE94" s="192" t="str">
        <f t="shared" si="86"/>
        <v/>
      </c>
      <c r="BF94" s="195" t="str">
        <f t="shared" si="86"/>
        <v/>
      </c>
    </row>
    <row r="95" spans="1:58">
      <c r="A95" s="34"/>
      <c r="B95" s="22"/>
      <c r="C95" s="22"/>
      <c r="D95" s="2"/>
      <c r="E95" s="2"/>
      <c r="F95" s="23"/>
      <c r="G95" s="63"/>
      <c r="H95" s="89" t="s">
        <v>60</v>
      </c>
      <c r="I95" s="36">
        <f>SUMIF(Planner_Category,'Master Data'!$B6,Planner!$I$5:$I$115)</f>
        <v>0</v>
      </c>
      <c r="K95" s="37">
        <f>SUMIF(Planner_Category,'Master Data'!$B6,Planner!$K$5:$K$115)</f>
        <v>0</v>
      </c>
      <c r="L95" s="37">
        <f>SUMIF(Planner_Category,'Master Data'!$B6,Planner!$L$5:$L$115)</f>
        <v>0</v>
      </c>
      <c r="M95" s="90">
        <f>SUMIF(Planner_Category,'Master Data'!$B6,Planner!$M$5:$M$115)</f>
        <v>0</v>
      </c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22"/>
      <c r="AA95" s="191">
        <f t="shared" si="78"/>
        <v>0</v>
      </c>
      <c r="AB95" s="191">
        <f t="shared" si="61"/>
        <v>0</v>
      </c>
      <c r="AC95" s="191" t="str">
        <f t="shared" si="62"/>
        <v/>
      </c>
      <c r="AD95" s="192" t="str">
        <f t="shared" si="63"/>
        <v/>
      </c>
      <c r="AE95" s="192" t="str">
        <f t="shared" si="64"/>
        <v/>
      </c>
      <c r="AF95" s="192" t="str">
        <f t="shared" si="65"/>
        <v/>
      </c>
      <c r="AG95" s="192" t="str">
        <f t="shared" si="66"/>
        <v/>
      </c>
      <c r="AH95" s="192" t="str">
        <f t="shared" si="67"/>
        <v/>
      </c>
      <c r="AI95" s="192" t="str">
        <f t="shared" si="68"/>
        <v/>
      </c>
      <c r="AJ95" s="192" t="str">
        <f t="shared" si="69"/>
        <v/>
      </c>
      <c r="AK95" s="192" t="str">
        <f t="shared" si="70"/>
        <v/>
      </c>
      <c r="AL95" s="192" t="str">
        <f t="shared" si="71"/>
        <v/>
      </c>
      <c r="AM95" s="192" t="str">
        <f t="shared" si="72"/>
        <v/>
      </c>
      <c r="AN95" s="192" t="str">
        <f t="shared" si="73"/>
        <v/>
      </c>
      <c r="AO95" s="192" t="str">
        <f t="shared" si="74"/>
        <v/>
      </c>
      <c r="AP95" s="193">
        <f t="shared" si="75"/>
        <v>1</v>
      </c>
      <c r="AQ95" s="194" t="str">
        <f t="shared" si="76"/>
        <v/>
      </c>
      <c r="AR95" s="191" t="str">
        <f t="shared" si="79"/>
        <v/>
      </c>
      <c r="AS95" s="191" t="str">
        <f t="shared" si="80"/>
        <v/>
      </c>
      <c r="AT95" s="191" t="str">
        <f t="shared" si="77"/>
        <v/>
      </c>
      <c r="AU95" s="192" t="str">
        <f t="shared" ref="AU95:BF115" si="87">IF($F95="Monthly",$AT95*$G95,IF($F95="Annually",($AT95*$G95)/12,IF($F95="Weekly",(($AT95*$G95)*52)/12,IF($F95="Quarterly",($AT95*$G95)/3,IF($F95="Bi-weekly",(($AT95*$G95)*26)/12,IF($F95="Half-year",(($AT95*$G95)*2)/12,IF($F95="Bi-monthly",($AT95*$G95)/2,IF($F95="One-Off",IF(MONTH(AU$3)=7,($AT95*$G95),""),""))))))))</f>
        <v/>
      </c>
      <c r="AV95" s="192" t="str">
        <f t="shared" si="87"/>
        <v/>
      </c>
      <c r="AW95" s="192" t="str">
        <f t="shared" si="87"/>
        <v/>
      </c>
      <c r="AX95" s="192" t="str">
        <f t="shared" si="87"/>
        <v/>
      </c>
      <c r="AY95" s="192" t="str">
        <f t="shared" si="87"/>
        <v/>
      </c>
      <c r="AZ95" s="192" t="str">
        <f t="shared" si="87"/>
        <v/>
      </c>
      <c r="BA95" s="192" t="str">
        <f t="shared" si="87"/>
        <v/>
      </c>
      <c r="BB95" s="192" t="str">
        <f t="shared" si="87"/>
        <v/>
      </c>
      <c r="BC95" s="192" t="str">
        <f t="shared" si="87"/>
        <v/>
      </c>
      <c r="BD95" s="192" t="str">
        <f t="shared" si="87"/>
        <v/>
      </c>
      <c r="BE95" s="192" t="str">
        <f t="shared" si="87"/>
        <v/>
      </c>
      <c r="BF95" s="195" t="str">
        <f t="shared" si="87"/>
        <v/>
      </c>
    </row>
    <row r="96" spans="1:58" ht="21">
      <c r="A96" s="21" t="str">
        <f>'Master Data'!B12</f>
        <v>Savings &amp; Investments</v>
      </c>
      <c r="B96" s="22"/>
      <c r="C96" s="22"/>
      <c r="D96" s="1"/>
      <c r="E96" s="1"/>
      <c r="F96" s="38"/>
      <c r="G96" s="63"/>
      <c r="H96" s="24"/>
      <c r="I96" s="58"/>
      <c r="J96" s="58"/>
      <c r="K96" s="60"/>
      <c r="L96" s="42"/>
      <c r="M96" s="55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22"/>
      <c r="AA96" s="191">
        <f t="shared" si="78"/>
        <v>0</v>
      </c>
      <c r="AB96" s="191">
        <f t="shared" si="61"/>
        <v>0</v>
      </c>
      <c r="AC96" s="191" t="str">
        <f t="shared" si="62"/>
        <v/>
      </c>
      <c r="AD96" s="192" t="str">
        <f t="shared" si="63"/>
        <v/>
      </c>
      <c r="AE96" s="192" t="str">
        <f t="shared" si="64"/>
        <v/>
      </c>
      <c r="AF96" s="192" t="str">
        <f t="shared" si="65"/>
        <v/>
      </c>
      <c r="AG96" s="192" t="str">
        <f t="shared" si="66"/>
        <v/>
      </c>
      <c r="AH96" s="192" t="str">
        <f t="shared" si="67"/>
        <v/>
      </c>
      <c r="AI96" s="192" t="str">
        <f t="shared" si="68"/>
        <v/>
      </c>
      <c r="AJ96" s="192" t="str">
        <f t="shared" si="69"/>
        <v/>
      </c>
      <c r="AK96" s="192" t="str">
        <f t="shared" si="70"/>
        <v/>
      </c>
      <c r="AL96" s="192" t="str">
        <f t="shared" si="71"/>
        <v/>
      </c>
      <c r="AM96" s="192" t="str">
        <f t="shared" si="72"/>
        <v/>
      </c>
      <c r="AN96" s="192" t="str">
        <f t="shared" si="73"/>
        <v/>
      </c>
      <c r="AO96" s="192" t="str">
        <f t="shared" si="74"/>
        <v/>
      </c>
      <c r="AP96" s="193">
        <f t="shared" si="75"/>
        <v>1</v>
      </c>
      <c r="AQ96" s="194" t="str">
        <f t="shared" si="76"/>
        <v/>
      </c>
      <c r="AR96" s="191" t="str">
        <f t="shared" si="79"/>
        <v/>
      </c>
      <c r="AS96" s="191" t="str">
        <f t="shared" si="80"/>
        <v/>
      </c>
      <c r="AT96" s="191" t="str">
        <f t="shared" si="77"/>
        <v/>
      </c>
      <c r="AU96" s="192" t="str">
        <f t="shared" si="87"/>
        <v/>
      </c>
      <c r="AV96" s="192" t="str">
        <f t="shared" si="87"/>
        <v/>
      </c>
      <c r="AW96" s="192" t="str">
        <f t="shared" si="87"/>
        <v/>
      </c>
      <c r="AX96" s="192" t="str">
        <f t="shared" si="87"/>
        <v/>
      </c>
      <c r="AY96" s="192" t="str">
        <f t="shared" si="87"/>
        <v/>
      </c>
      <c r="AZ96" s="192" t="str">
        <f t="shared" si="87"/>
        <v/>
      </c>
      <c r="BA96" s="192" t="str">
        <f t="shared" si="87"/>
        <v/>
      </c>
      <c r="BB96" s="192" t="str">
        <f t="shared" si="87"/>
        <v/>
      </c>
      <c r="BC96" s="192" t="str">
        <f t="shared" si="87"/>
        <v/>
      </c>
      <c r="BD96" s="192" t="str">
        <f t="shared" si="87"/>
        <v/>
      </c>
      <c r="BE96" s="192" t="str">
        <f t="shared" si="87"/>
        <v/>
      </c>
      <c r="BF96" s="195" t="str">
        <f t="shared" si="87"/>
        <v/>
      </c>
    </row>
    <row r="97" spans="1:58" ht="15">
      <c r="A97" s="29" t="str">
        <f>A96</f>
        <v>Savings &amp; Investments</v>
      </c>
      <c r="B97" s="44" t="s">
        <v>146</v>
      </c>
      <c r="C97" s="45" t="s">
        <v>186</v>
      </c>
      <c r="D97" s="46" t="s">
        <v>71</v>
      </c>
      <c r="E97" s="5" t="s">
        <v>131</v>
      </c>
      <c r="F97" s="47"/>
      <c r="G97" s="64"/>
      <c r="H97" s="46"/>
      <c r="I97" s="65"/>
      <c r="J97" s="88" t="str">
        <f t="shared" ref="J97:J102" si="88">IF(AND($AQ97&lt;&gt;0,$AQ97&lt;&gt;""),IF($L97&lt;&gt;"",$AQ97/$L97,0),"")</f>
        <v/>
      </c>
      <c r="K97" s="33">
        <v>2000</v>
      </c>
      <c r="L97" s="31" t="str">
        <f>IF($AA97&lt;&gt;0,$AA97,"")</f>
        <v/>
      </c>
      <c r="M97" s="32">
        <f t="shared" ref="M97:M102" si="89">IF($AA97&lt;&gt;"",$AA97*IF(ISERROR(VLOOKUP(Alt_Currency,Lookup_Currencies,2,FALSE)=TRUE),1,VLOOKUP(Alt_Currency,Lookup_Currencies,2,FALSE)),"")</f>
        <v>0</v>
      </c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23"/>
      <c r="AA97" s="191">
        <f t="shared" si="78"/>
        <v>0</v>
      </c>
      <c r="AB97" s="191">
        <f t="shared" si="61"/>
        <v>0</v>
      </c>
      <c r="AC97" s="191" t="str">
        <f t="shared" si="62"/>
        <v/>
      </c>
      <c r="AD97" s="192" t="str">
        <f t="shared" si="63"/>
        <v/>
      </c>
      <c r="AE97" s="192" t="str">
        <f t="shared" si="64"/>
        <v/>
      </c>
      <c r="AF97" s="192" t="str">
        <f t="shared" si="65"/>
        <v/>
      </c>
      <c r="AG97" s="192" t="str">
        <f t="shared" si="66"/>
        <v/>
      </c>
      <c r="AH97" s="192" t="str">
        <f t="shared" si="67"/>
        <v/>
      </c>
      <c r="AI97" s="192" t="str">
        <f t="shared" si="68"/>
        <v/>
      </c>
      <c r="AJ97" s="192" t="str">
        <f t="shared" si="69"/>
        <v/>
      </c>
      <c r="AK97" s="192" t="str">
        <f t="shared" si="70"/>
        <v/>
      </c>
      <c r="AL97" s="192" t="str">
        <f t="shared" si="71"/>
        <v/>
      </c>
      <c r="AM97" s="192" t="str">
        <f t="shared" si="72"/>
        <v/>
      </c>
      <c r="AN97" s="192" t="str">
        <f t="shared" si="73"/>
        <v/>
      </c>
      <c r="AO97" s="192" t="str">
        <f t="shared" si="74"/>
        <v/>
      </c>
      <c r="AP97" s="193">
        <f t="shared" si="75"/>
        <v>1</v>
      </c>
      <c r="AQ97" s="194" t="str">
        <f t="shared" si="76"/>
        <v/>
      </c>
      <c r="AR97" s="191" t="str">
        <f t="shared" si="79"/>
        <v/>
      </c>
      <c r="AS97" s="191" t="str">
        <f t="shared" si="80"/>
        <v/>
      </c>
      <c r="AT97" s="191" t="str">
        <f t="shared" si="77"/>
        <v/>
      </c>
      <c r="AU97" s="192" t="str">
        <f t="shared" si="87"/>
        <v/>
      </c>
      <c r="AV97" s="192" t="str">
        <f t="shared" si="87"/>
        <v/>
      </c>
      <c r="AW97" s="192" t="str">
        <f t="shared" si="87"/>
        <v/>
      </c>
      <c r="AX97" s="192" t="str">
        <f t="shared" si="87"/>
        <v/>
      </c>
      <c r="AY97" s="192" t="str">
        <f t="shared" si="87"/>
        <v/>
      </c>
      <c r="AZ97" s="192" t="str">
        <f t="shared" si="87"/>
        <v/>
      </c>
      <c r="BA97" s="192" t="str">
        <f t="shared" si="87"/>
        <v/>
      </c>
      <c r="BB97" s="192" t="str">
        <f t="shared" si="87"/>
        <v/>
      </c>
      <c r="BC97" s="192" t="str">
        <f t="shared" si="87"/>
        <v/>
      </c>
      <c r="BD97" s="192" t="str">
        <f t="shared" si="87"/>
        <v/>
      </c>
      <c r="BE97" s="192" t="str">
        <f t="shared" si="87"/>
        <v/>
      </c>
      <c r="BF97" s="195" t="str">
        <f t="shared" si="87"/>
        <v/>
      </c>
    </row>
    <row r="98" spans="1:58" ht="15">
      <c r="A98" s="29" t="str">
        <f t="shared" ref="A98:A102" si="90">A97</f>
        <v>Savings &amp; Investments</v>
      </c>
      <c r="B98" s="44" t="s">
        <v>146</v>
      </c>
      <c r="C98" s="45" t="s">
        <v>48</v>
      </c>
      <c r="D98" s="46" t="s">
        <v>71</v>
      </c>
      <c r="E98" s="5" t="s">
        <v>131</v>
      </c>
      <c r="F98" s="47"/>
      <c r="G98" s="64"/>
      <c r="H98" s="46"/>
      <c r="I98" s="65"/>
      <c r="J98" s="88" t="str">
        <f t="shared" si="88"/>
        <v/>
      </c>
      <c r="K98" s="33"/>
      <c r="L98" s="31" t="str">
        <f t="shared" ref="L98:L102" si="91">IF($AA98&lt;&gt;0,$AA98,"")</f>
        <v/>
      </c>
      <c r="M98" s="32">
        <f t="shared" si="89"/>
        <v>0</v>
      </c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23"/>
      <c r="AA98" s="191">
        <f t="shared" si="78"/>
        <v>0</v>
      </c>
      <c r="AB98" s="191">
        <f t="shared" si="61"/>
        <v>0</v>
      </c>
      <c r="AC98" s="191" t="str">
        <f t="shared" si="62"/>
        <v/>
      </c>
      <c r="AD98" s="192" t="str">
        <f t="shared" si="63"/>
        <v/>
      </c>
      <c r="AE98" s="192" t="str">
        <f t="shared" si="64"/>
        <v/>
      </c>
      <c r="AF98" s="192" t="str">
        <f t="shared" si="65"/>
        <v/>
      </c>
      <c r="AG98" s="192" t="str">
        <f t="shared" si="66"/>
        <v/>
      </c>
      <c r="AH98" s="192" t="str">
        <f t="shared" si="67"/>
        <v/>
      </c>
      <c r="AI98" s="192" t="str">
        <f t="shared" si="68"/>
        <v/>
      </c>
      <c r="AJ98" s="192" t="str">
        <f t="shared" si="69"/>
        <v/>
      </c>
      <c r="AK98" s="192" t="str">
        <f t="shared" si="70"/>
        <v/>
      </c>
      <c r="AL98" s="192" t="str">
        <f t="shared" si="71"/>
        <v/>
      </c>
      <c r="AM98" s="192" t="str">
        <f t="shared" si="72"/>
        <v/>
      </c>
      <c r="AN98" s="192" t="str">
        <f t="shared" si="73"/>
        <v/>
      </c>
      <c r="AO98" s="192" t="str">
        <f t="shared" si="74"/>
        <v/>
      </c>
      <c r="AP98" s="193">
        <f t="shared" si="75"/>
        <v>1</v>
      </c>
      <c r="AQ98" s="194" t="str">
        <f t="shared" si="76"/>
        <v/>
      </c>
      <c r="AR98" s="191" t="str">
        <f t="shared" si="79"/>
        <v/>
      </c>
      <c r="AS98" s="191" t="str">
        <f t="shared" si="80"/>
        <v/>
      </c>
      <c r="AT98" s="191" t="str">
        <f t="shared" si="77"/>
        <v/>
      </c>
      <c r="AU98" s="192" t="str">
        <f t="shared" si="87"/>
        <v/>
      </c>
      <c r="AV98" s="192" t="str">
        <f t="shared" si="87"/>
        <v/>
      </c>
      <c r="AW98" s="192" t="str">
        <f t="shared" si="87"/>
        <v/>
      </c>
      <c r="AX98" s="192" t="str">
        <f t="shared" si="87"/>
        <v/>
      </c>
      <c r="AY98" s="192" t="str">
        <f t="shared" si="87"/>
        <v/>
      </c>
      <c r="AZ98" s="192" t="str">
        <f t="shared" si="87"/>
        <v/>
      </c>
      <c r="BA98" s="192" t="str">
        <f t="shared" si="87"/>
        <v/>
      </c>
      <c r="BB98" s="192" t="str">
        <f t="shared" si="87"/>
        <v/>
      </c>
      <c r="BC98" s="192" t="str">
        <f t="shared" si="87"/>
        <v/>
      </c>
      <c r="BD98" s="192" t="str">
        <f t="shared" si="87"/>
        <v/>
      </c>
      <c r="BE98" s="192" t="str">
        <f t="shared" si="87"/>
        <v/>
      </c>
      <c r="BF98" s="195" t="str">
        <f t="shared" si="87"/>
        <v/>
      </c>
    </row>
    <row r="99" spans="1:58" ht="15">
      <c r="A99" s="29" t="str">
        <f t="shared" si="90"/>
        <v>Savings &amp; Investments</v>
      </c>
      <c r="B99" s="44" t="s">
        <v>146</v>
      </c>
      <c r="C99" s="45" t="s">
        <v>14</v>
      </c>
      <c r="D99" s="46" t="s">
        <v>72</v>
      </c>
      <c r="E99" s="5" t="s">
        <v>11</v>
      </c>
      <c r="F99" s="47"/>
      <c r="G99" s="64"/>
      <c r="H99" s="46"/>
      <c r="I99" s="65"/>
      <c r="J99" s="88" t="str">
        <f t="shared" si="88"/>
        <v/>
      </c>
      <c r="K99" s="33"/>
      <c r="L99" s="31" t="str">
        <f t="shared" si="91"/>
        <v/>
      </c>
      <c r="M99" s="32">
        <f t="shared" si="89"/>
        <v>0</v>
      </c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25"/>
      <c r="AA99" s="191">
        <f t="shared" si="78"/>
        <v>0</v>
      </c>
      <c r="AB99" s="191">
        <f t="shared" si="61"/>
        <v>0</v>
      </c>
      <c r="AC99" s="191" t="str">
        <f t="shared" si="62"/>
        <v/>
      </c>
      <c r="AD99" s="192" t="str">
        <f t="shared" si="63"/>
        <v/>
      </c>
      <c r="AE99" s="192" t="str">
        <f t="shared" si="64"/>
        <v/>
      </c>
      <c r="AF99" s="192" t="str">
        <f t="shared" si="65"/>
        <v/>
      </c>
      <c r="AG99" s="192" t="str">
        <f t="shared" si="66"/>
        <v/>
      </c>
      <c r="AH99" s="192" t="str">
        <f t="shared" si="67"/>
        <v/>
      </c>
      <c r="AI99" s="192" t="str">
        <f t="shared" si="68"/>
        <v/>
      </c>
      <c r="AJ99" s="192" t="str">
        <f t="shared" si="69"/>
        <v/>
      </c>
      <c r="AK99" s="192" t="str">
        <f t="shared" si="70"/>
        <v/>
      </c>
      <c r="AL99" s="192" t="str">
        <f t="shared" si="71"/>
        <v/>
      </c>
      <c r="AM99" s="192" t="str">
        <f t="shared" si="72"/>
        <v/>
      </c>
      <c r="AN99" s="192" t="str">
        <f t="shared" si="73"/>
        <v/>
      </c>
      <c r="AO99" s="192" t="str">
        <f t="shared" si="74"/>
        <v/>
      </c>
      <c r="AP99" s="193">
        <f t="shared" si="75"/>
        <v>1</v>
      </c>
      <c r="AQ99" s="194" t="str">
        <f t="shared" si="76"/>
        <v/>
      </c>
      <c r="AR99" s="191" t="str">
        <f t="shared" si="79"/>
        <v/>
      </c>
      <c r="AS99" s="191" t="str">
        <f t="shared" si="80"/>
        <v/>
      </c>
      <c r="AT99" s="191" t="str">
        <f t="shared" si="77"/>
        <v/>
      </c>
      <c r="AU99" s="192" t="str">
        <f t="shared" si="87"/>
        <v/>
      </c>
      <c r="AV99" s="192" t="str">
        <f t="shared" si="87"/>
        <v/>
      </c>
      <c r="AW99" s="192" t="str">
        <f t="shared" si="87"/>
        <v/>
      </c>
      <c r="AX99" s="192" t="str">
        <f t="shared" si="87"/>
        <v/>
      </c>
      <c r="AY99" s="192" t="str">
        <f t="shared" si="87"/>
        <v/>
      </c>
      <c r="AZ99" s="192" t="str">
        <f t="shared" si="87"/>
        <v/>
      </c>
      <c r="BA99" s="192" t="str">
        <f t="shared" si="87"/>
        <v/>
      </c>
      <c r="BB99" s="192" t="str">
        <f t="shared" si="87"/>
        <v/>
      </c>
      <c r="BC99" s="192" t="str">
        <f t="shared" si="87"/>
        <v/>
      </c>
      <c r="BD99" s="192" t="str">
        <f t="shared" si="87"/>
        <v/>
      </c>
      <c r="BE99" s="192" t="str">
        <f t="shared" si="87"/>
        <v/>
      </c>
      <c r="BF99" s="195" t="str">
        <f t="shared" si="87"/>
        <v/>
      </c>
    </row>
    <row r="100" spans="1:58" ht="15">
      <c r="A100" s="29" t="str">
        <f t="shared" si="90"/>
        <v>Savings &amp; Investments</v>
      </c>
      <c r="B100" s="44" t="s">
        <v>146</v>
      </c>
      <c r="C100" s="45" t="s">
        <v>15</v>
      </c>
      <c r="D100" s="46" t="s">
        <v>72</v>
      </c>
      <c r="E100" s="5" t="s">
        <v>11</v>
      </c>
      <c r="F100" s="47"/>
      <c r="G100" s="64"/>
      <c r="H100" s="46"/>
      <c r="I100" s="65"/>
      <c r="J100" s="88" t="str">
        <f t="shared" si="88"/>
        <v/>
      </c>
      <c r="K100" s="33"/>
      <c r="L100" s="31" t="str">
        <f t="shared" si="91"/>
        <v/>
      </c>
      <c r="M100" s="32">
        <f t="shared" si="89"/>
        <v>0</v>
      </c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23"/>
      <c r="AA100" s="191">
        <f t="shared" si="78"/>
        <v>0</v>
      </c>
      <c r="AB100" s="191">
        <f t="shared" si="61"/>
        <v>0</v>
      </c>
      <c r="AC100" s="191" t="str">
        <f t="shared" si="62"/>
        <v/>
      </c>
      <c r="AD100" s="192" t="str">
        <f t="shared" si="63"/>
        <v/>
      </c>
      <c r="AE100" s="192" t="str">
        <f t="shared" si="64"/>
        <v/>
      </c>
      <c r="AF100" s="192" t="str">
        <f t="shared" si="65"/>
        <v/>
      </c>
      <c r="AG100" s="192" t="str">
        <f t="shared" si="66"/>
        <v/>
      </c>
      <c r="AH100" s="192" t="str">
        <f t="shared" si="67"/>
        <v/>
      </c>
      <c r="AI100" s="192" t="str">
        <f t="shared" si="68"/>
        <v/>
      </c>
      <c r="AJ100" s="192" t="str">
        <f t="shared" si="69"/>
        <v/>
      </c>
      <c r="AK100" s="192" t="str">
        <f t="shared" si="70"/>
        <v/>
      </c>
      <c r="AL100" s="192" t="str">
        <f t="shared" si="71"/>
        <v/>
      </c>
      <c r="AM100" s="192" t="str">
        <f t="shared" si="72"/>
        <v/>
      </c>
      <c r="AN100" s="192" t="str">
        <f t="shared" si="73"/>
        <v/>
      </c>
      <c r="AO100" s="192" t="str">
        <f t="shared" si="74"/>
        <v/>
      </c>
      <c r="AP100" s="193">
        <f t="shared" si="75"/>
        <v>1</v>
      </c>
      <c r="AQ100" s="194" t="str">
        <f t="shared" si="76"/>
        <v/>
      </c>
      <c r="AR100" s="191" t="str">
        <f t="shared" si="79"/>
        <v/>
      </c>
      <c r="AS100" s="191" t="str">
        <f t="shared" si="80"/>
        <v/>
      </c>
      <c r="AT100" s="191" t="str">
        <f t="shared" si="77"/>
        <v/>
      </c>
      <c r="AU100" s="192" t="str">
        <f t="shared" si="87"/>
        <v/>
      </c>
      <c r="AV100" s="192" t="str">
        <f t="shared" si="87"/>
        <v/>
      </c>
      <c r="AW100" s="192" t="str">
        <f t="shared" si="87"/>
        <v/>
      </c>
      <c r="AX100" s="192" t="str">
        <f t="shared" si="87"/>
        <v/>
      </c>
      <c r="AY100" s="192" t="str">
        <f t="shared" si="87"/>
        <v/>
      </c>
      <c r="AZ100" s="192" t="str">
        <f t="shared" si="87"/>
        <v/>
      </c>
      <c r="BA100" s="192" t="str">
        <f t="shared" si="87"/>
        <v/>
      </c>
      <c r="BB100" s="192" t="str">
        <f t="shared" si="87"/>
        <v/>
      </c>
      <c r="BC100" s="192" t="str">
        <f t="shared" si="87"/>
        <v/>
      </c>
      <c r="BD100" s="192" t="str">
        <f t="shared" si="87"/>
        <v/>
      </c>
      <c r="BE100" s="192" t="str">
        <f t="shared" si="87"/>
        <v/>
      </c>
      <c r="BF100" s="195" t="str">
        <f t="shared" si="87"/>
        <v/>
      </c>
    </row>
    <row r="101" spans="1:58" ht="15">
      <c r="A101" s="29" t="str">
        <f t="shared" si="90"/>
        <v>Savings &amp; Investments</v>
      </c>
      <c r="B101" s="44" t="s">
        <v>147</v>
      </c>
      <c r="C101" s="45" t="s">
        <v>39</v>
      </c>
      <c r="D101" s="46" t="s">
        <v>73</v>
      </c>
      <c r="E101" s="5"/>
      <c r="F101" s="47"/>
      <c r="G101" s="64"/>
      <c r="H101" s="46"/>
      <c r="I101" s="65"/>
      <c r="J101" s="88" t="str">
        <f t="shared" si="88"/>
        <v/>
      </c>
      <c r="K101" s="33"/>
      <c r="L101" s="31" t="str">
        <f t="shared" si="91"/>
        <v/>
      </c>
      <c r="M101" s="32">
        <f t="shared" si="89"/>
        <v>0</v>
      </c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25"/>
      <c r="AA101" s="191">
        <f t="shared" si="78"/>
        <v>0</v>
      </c>
      <c r="AB101" s="191">
        <f t="shared" ref="AB101:AB115" si="92">IF($AA101&lt;&gt;"",SUM(AD101:AO101),"")</f>
        <v>0</v>
      </c>
      <c r="AC101" s="191" t="str">
        <f t="shared" si="62"/>
        <v/>
      </c>
      <c r="AD101" s="192" t="str">
        <f t="shared" ref="AD101:AD115" si="93">IF(N101&lt;&gt;0,N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D$3)=7,($AC101*$G101),""),"")))))))))</f>
        <v/>
      </c>
      <c r="AE101" s="192" t="str">
        <f t="shared" ref="AE101:AE115" si="94">IF(O101&lt;&gt;0,O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E$3)=7,($AC101*$G101),""),"")))))))))</f>
        <v/>
      </c>
      <c r="AF101" s="192" t="str">
        <f t="shared" ref="AF101:AF115" si="95">IF(P101&lt;&gt;0,P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F$3)=7,($AC101*$G101),""),"")))))))))</f>
        <v/>
      </c>
      <c r="AG101" s="192" t="str">
        <f t="shared" ref="AG101:AG115" si="96">IF(Q101&lt;&gt;0,Q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G$3)=7,($AC101*$G101),""),"")))))))))</f>
        <v/>
      </c>
      <c r="AH101" s="192" t="str">
        <f t="shared" ref="AH101:AH115" si="97">IF(R101&lt;&gt;0,R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H$3)=7,($AC101*$G101),""),"")))))))))</f>
        <v/>
      </c>
      <c r="AI101" s="192" t="str">
        <f t="shared" ref="AI101:AI115" si="98">IF(S101&lt;&gt;0,S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I$3)=7,($AC101*$G101),""),"")))))))))</f>
        <v/>
      </c>
      <c r="AJ101" s="192" t="str">
        <f t="shared" ref="AJ101:AJ115" si="99">IF(T101&lt;&gt;0,T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J$3)=7,($AC101*$G101),""),"")))))))))</f>
        <v/>
      </c>
      <c r="AK101" s="192" t="str">
        <f t="shared" ref="AK101:AK115" si="100">IF(U101&lt;&gt;0,U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K$3)=7,($AC101*$G101),""),"")))))))))</f>
        <v/>
      </c>
      <c r="AL101" s="192" t="str">
        <f t="shared" ref="AL101:AL115" si="101">IF(V101&lt;&gt;0,V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L$3)=7,($AC101*$G101),""),"")))))))))</f>
        <v/>
      </c>
      <c r="AM101" s="192" t="str">
        <f t="shared" ref="AM101:AM115" si="102">IF(W101&lt;&gt;0,W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M$3)=7,($AC101*$G101),""),"")))))))))</f>
        <v/>
      </c>
      <c r="AN101" s="192" t="str">
        <f t="shared" ref="AN101:AN115" si="103">IF(X101&lt;&gt;0,X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N$3)=7,($AC101*$G101),""),"")))))))))</f>
        <v/>
      </c>
      <c r="AO101" s="192" t="str">
        <f t="shared" ref="AO101:AO115" si="104">IF(Y101&lt;&gt;0,Y101,IF($F101="Monthly",$AC101*$G101,IF($F101="Annually",($AC101*$G101)/12,IF($F101="Weekly",(($AC101*$G101)*52)/12,IF($F101="Quarterly",($AC101*$G101)/3,IF($F101="Bi-weekly",(($AC101*$G101)*26)/12,IF($F101="Half-year",(($AC101*$G101)*2)/12,IF($F101="Bi-monthly",($AC101*$G101)/2,IF($F101="One-Off",IF(MONTH(AO$3)=7,($AC101*$G101),""),"")))))))))</f>
        <v/>
      </c>
      <c r="AP101" s="193">
        <f t="shared" si="75"/>
        <v>1</v>
      </c>
      <c r="AQ101" s="194" t="str">
        <f t="shared" ref="AQ101:AQ115" si="105">IF($AR101&lt;&gt;"",ROUND($AR101,0)-IF(L101&lt;&gt;"",ROUND($L101,0),0),"")</f>
        <v/>
      </c>
      <c r="AR101" s="191" t="str">
        <f t="shared" si="79"/>
        <v/>
      </c>
      <c r="AS101" s="191" t="str">
        <f t="shared" si="80"/>
        <v/>
      </c>
      <c r="AT101" s="191" t="str">
        <f t="shared" ref="AT101:AT115" si="106">IF($F101&lt;&gt;"",$I101/$AP101,"")</f>
        <v/>
      </c>
      <c r="AU101" s="192" t="str">
        <f t="shared" si="87"/>
        <v/>
      </c>
      <c r="AV101" s="192" t="str">
        <f t="shared" si="87"/>
        <v/>
      </c>
      <c r="AW101" s="192" t="str">
        <f t="shared" si="87"/>
        <v/>
      </c>
      <c r="AX101" s="192" t="str">
        <f t="shared" si="87"/>
        <v/>
      </c>
      <c r="AY101" s="192" t="str">
        <f t="shared" si="87"/>
        <v/>
      </c>
      <c r="AZ101" s="192" t="str">
        <f t="shared" si="87"/>
        <v/>
      </c>
      <c r="BA101" s="192" t="str">
        <f t="shared" si="87"/>
        <v/>
      </c>
      <c r="BB101" s="192" t="str">
        <f t="shared" si="87"/>
        <v/>
      </c>
      <c r="BC101" s="192" t="str">
        <f t="shared" si="87"/>
        <v/>
      </c>
      <c r="BD101" s="192" t="str">
        <f t="shared" si="87"/>
        <v/>
      </c>
      <c r="BE101" s="192" t="str">
        <f t="shared" si="87"/>
        <v/>
      </c>
      <c r="BF101" s="195" t="str">
        <f t="shared" si="87"/>
        <v/>
      </c>
    </row>
    <row r="102" spans="1:58" s="57" customFormat="1" ht="15">
      <c r="A102" s="29" t="str">
        <f t="shared" si="90"/>
        <v>Savings &amp; Investments</v>
      </c>
      <c r="B102" s="44"/>
      <c r="C102" s="45"/>
      <c r="D102" s="46"/>
      <c r="E102" s="5"/>
      <c r="F102" s="47"/>
      <c r="G102" s="64"/>
      <c r="H102" s="46"/>
      <c r="I102" s="66"/>
      <c r="J102" s="88" t="str">
        <f t="shared" si="88"/>
        <v/>
      </c>
      <c r="K102" s="33"/>
      <c r="L102" s="31" t="str">
        <f t="shared" si="91"/>
        <v/>
      </c>
      <c r="M102" s="32">
        <f t="shared" si="89"/>
        <v>0</v>
      </c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23"/>
      <c r="AA102" s="191">
        <f t="shared" si="78"/>
        <v>0</v>
      </c>
      <c r="AB102" s="191">
        <f t="shared" si="92"/>
        <v>0</v>
      </c>
      <c r="AC102" s="191" t="str">
        <f t="shared" si="62"/>
        <v/>
      </c>
      <c r="AD102" s="192" t="str">
        <f t="shared" si="93"/>
        <v/>
      </c>
      <c r="AE102" s="192" t="str">
        <f t="shared" si="94"/>
        <v/>
      </c>
      <c r="AF102" s="192" t="str">
        <f t="shared" si="95"/>
        <v/>
      </c>
      <c r="AG102" s="192" t="str">
        <f t="shared" si="96"/>
        <v/>
      </c>
      <c r="AH102" s="192" t="str">
        <f t="shared" si="97"/>
        <v/>
      </c>
      <c r="AI102" s="192" t="str">
        <f t="shared" si="98"/>
        <v/>
      </c>
      <c r="AJ102" s="192" t="str">
        <f t="shared" si="99"/>
        <v/>
      </c>
      <c r="AK102" s="192" t="str">
        <f t="shared" si="100"/>
        <v/>
      </c>
      <c r="AL102" s="192" t="str">
        <f t="shared" si="101"/>
        <v/>
      </c>
      <c r="AM102" s="192" t="str">
        <f t="shared" si="102"/>
        <v/>
      </c>
      <c r="AN102" s="192" t="str">
        <f t="shared" si="103"/>
        <v/>
      </c>
      <c r="AO102" s="192" t="str">
        <f t="shared" si="104"/>
        <v/>
      </c>
      <c r="AP102" s="193">
        <f t="shared" si="75"/>
        <v>1</v>
      </c>
      <c r="AQ102" s="194" t="str">
        <f t="shared" si="105"/>
        <v/>
      </c>
      <c r="AR102" s="191" t="str">
        <f t="shared" si="79"/>
        <v/>
      </c>
      <c r="AS102" s="191" t="str">
        <f t="shared" si="80"/>
        <v/>
      </c>
      <c r="AT102" s="191" t="str">
        <f t="shared" si="106"/>
        <v/>
      </c>
      <c r="AU102" s="192" t="str">
        <f t="shared" si="87"/>
        <v/>
      </c>
      <c r="AV102" s="192" t="str">
        <f t="shared" si="87"/>
        <v/>
      </c>
      <c r="AW102" s="192" t="str">
        <f t="shared" si="87"/>
        <v/>
      </c>
      <c r="AX102" s="192" t="str">
        <f t="shared" si="87"/>
        <v/>
      </c>
      <c r="AY102" s="192" t="str">
        <f t="shared" si="87"/>
        <v/>
      </c>
      <c r="AZ102" s="192" t="str">
        <f t="shared" si="87"/>
        <v/>
      </c>
      <c r="BA102" s="192" t="str">
        <f t="shared" si="87"/>
        <v/>
      </c>
      <c r="BB102" s="192" t="str">
        <f t="shared" si="87"/>
        <v/>
      </c>
      <c r="BC102" s="192" t="str">
        <f t="shared" si="87"/>
        <v/>
      </c>
      <c r="BD102" s="192" t="str">
        <f t="shared" si="87"/>
        <v/>
      </c>
      <c r="BE102" s="192" t="str">
        <f t="shared" si="87"/>
        <v/>
      </c>
      <c r="BF102" s="195" t="str">
        <f t="shared" si="87"/>
        <v/>
      </c>
    </row>
    <row r="103" spans="1:58">
      <c r="A103" s="34"/>
      <c r="B103" s="22"/>
      <c r="C103" s="23"/>
      <c r="D103" s="2"/>
      <c r="E103" s="2"/>
      <c r="F103" s="23"/>
      <c r="G103" s="24"/>
      <c r="H103" s="89" t="s">
        <v>63</v>
      </c>
      <c r="I103" s="36">
        <f>SUMIF(Planner_Category,'Master Data'!$B12,Planner!$I$5:$I$115)</f>
        <v>0</v>
      </c>
      <c r="K103" s="37">
        <f>SUMIF(Planner_Category,'Master Data'!$B12,Planner!$K$5:$K$115)</f>
        <v>2000</v>
      </c>
      <c r="L103" s="37">
        <f>SUMIF(Planner_Category,'Master Data'!$B12,Planner!$L$5:$L$115)</f>
        <v>2.9125000000000001</v>
      </c>
      <c r="M103" s="90">
        <f>SUMIF(Planner_Category,'Master Data'!$B96,Planner!$M$5:$M$115)</f>
        <v>0</v>
      </c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22"/>
      <c r="AA103" s="191">
        <f t="shared" si="78"/>
        <v>0</v>
      </c>
      <c r="AB103" s="191">
        <f t="shared" si="92"/>
        <v>0</v>
      </c>
      <c r="AC103" s="191" t="str">
        <f t="shared" si="62"/>
        <v/>
      </c>
      <c r="AD103" s="192" t="str">
        <f t="shared" si="93"/>
        <v/>
      </c>
      <c r="AE103" s="192" t="str">
        <f t="shared" si="94"/>
        <v/>
      </c>
      <c r="AF103" s="192" t="str">
        <f t="shared" si="95"/>
        <v/>
      </c>
      <c r="AG103" s="192" t="str">
        <f t="shared" si="96"/>
        <v/>
      </c>
      <c r="AH103" s="192" t="str">
        <f t="shared" si="97"/>
        <v/>
      </c>
      <c r="AI103" s="192" t="str">
        <f t="shared" si="98"/>
        <v/>
      </c>
      <c r="AJ103" s="192" t="str">
        <f t="shared" si="99"/>
        <v/>
      </c>
      <c r="AK103" s="192" t="str">
        <f t="shared" si="100"/>
        <v/>
      </c>
      <c r="AL103" s="192" t="str">
        <f t="shared" si="101"/>
        <v/>
      </c>
      <c r="AM103" s="192" t="str">
        <f t="shared" si="102"/>
        <v/>
      </c>
      <c r="AN103" s="192" t="str">
        <f t="shared" si="103"/>
        <v/>
      </c>
      <c r="AO103" s="192" t="str">
        <f t="shared" si="104"/>
        <v/>
      </c>
      <c r="AP103" s="193">
        <f t="shared" si="75"/>
        <v>1</v>
      </c>
      <c r="AQ103" s="194" t="str">
        <f t="shared" si="105"/>
        <v/>
      </c>
      <c r="AR103" s="191" t="str">
        <f t="shared" si="79"/>
        <v/>
      </c>
      <c r="AS103" s="191" t="str">
        <f t="shared" si="80"/>
        <v/>
      </c>
      <c r="AT103" s="191" t="str">
        <f t="shared" si="106"/>
        <v/>
      </c>
      <c r="AU103" s="192" t="str">
        <f t="shared" si="87"/>
        <v/>
      </c>
      <c r="AV103" s="192" t="str">
        <f t="shared" si="87"/>
        <v/>
      </c>
      <c r="AW103" s="192" t="str">
        <f t="shared" si="87"/>
        <v/>
      </c>
      <c r="AX103" s="192" t="str">
        <f t="shared" si="87"/>
        <v/>
      </c>
      <c r="AY103" s="192" t="str">
        <f t="shared" si="87"/>
        <v/>
      </c>
      <c r="AZ103" s="192" t="str">
        <f t="shared" si="87"/>
        <v/>
      </c>
      <c r="BA103" s="192" t="str">
        <f t="shared" si="87"/>
        <v/>
      </c>
      <c r="BB103" s="192" t="str">
        <f t="shared" si="87"/>
        <v/>
      </c>
      <c r="BC103" s="192" t="str">
        <f t="shared" si="87"/>
        <v/>
      </c>
      <c r="BD103" s="192" t="str">
        <f t="shared" si="87"/>
        <v/>
      </c>
      <c r="BE103" s="192" t="str">
        <f t="shared" si="87"/>
        <v/>
      </c>
      <c r="BF103" s="195" t="str">
        <f t="shared" si="87"/>
        <v/>
      </c>
    </row>
    <row r="104" spans="1:58" ht="21">
      <c r="A104" s="21" t="str">
        <f>'Master Data'!B9</f>
        <v>Miscellaneous</v>
      </c>
      <c r="B104" s="22"/>
      <c r="C104" s="23"/>
      <c r="D104" s="1"/>
      <c r="E104" s="1"/>
      <c r="F104" s="23"/>
      <c r="G104" s="24"/>
      <c r="H104" s="22"/>
      <c r="I104" s="42"/>
      <c r="J104" s="54"/>
      <c r="K104" s="60"/>
      <c r="L104" s="61"/>
      <c r="M104" s="6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22"/>
      <c r="AA104" s="191">
        <f t="shared" si="78"/>
        <v>0</v>
      </c>
      <c r="AB104" s="191">
        <f t="shared" si="92"/>
        <v>0</v>
      </c>
      <c r="AC104" s="191" t="str">
        <f t="shared" si="62"/>
        <v/>
      </c>
      <c r="AD104" s="192" t="str">
        <f t="shared" si="93"/>
        <v/>
      </c>
      <c r="AE104" s="192" t="str">
        <f t="shared" si="94"/>
        <v/>
      </c>
      <c r="AF104" s="192" t="str">
        <f t="shared" si="95"/>
        <v/>
      </c>
      <c r="AG104" s="192" t="str">
        <f t="shared" si="96"/>
        <v/>
      </c>
      <c r="AH104" s="192" t="str">
        <f t="shared" si="97"/>
        <v/>
      </c>
      <c r="AI104" s="192" t="str">
        <f t="shared" si="98"/>
        <v/>
      </c>
      <c r="AJ104" s="192" t="str">
        <f t="shared" si="99"/>
        <v/>
      </c>
      <c r="AK104" s="192" t="str">
        <f t="shared" si="100"/>
        <v/>
      </c>
      <c r="AL104" s="192" t="str">
        <f t="shared" si="101"/>
        <v/>
      </c>
      <c r="AM104" s="192" t="str">
        <f t="shared" si="102"/>
        <v/>
      </c>
      <c r="AN104" s="192" t="str">
        <f t="shared" si="103"/>
        <v/>
      </c>
      <c r="AO104" s="192" t="str">
        <f t="shared" si="104"/>
        <v/>
      </c>
      <c r="AP104" s="193">
        <f t="shared" si="75"/>
        <v>1</v>
      </c>
      <c r="AQ104" s="194" t="str">
        <f t="shared" si="105"/>
        <v/>
      </c>
      <c r="AR104" s="191" t="str">
        <f t="shared" si="79"/>
        <v/>
      </c>
      <c r="AS104" s="191" t="str">
        <f t="shared" si="80"/>
        <v/>
      </c>
      <c r="AT104" s="191" t="str">
        <f t="shared" si="106"/>
        <v/>
      </c>
      <c r="AU104" s="192" t="str">
        <f t="shared" si="87"/>
        <v/>
      </c>
      <c r="AV104" s="192" t="str">
        <f t="shared" si="87"/>
        <v/>
      </c>
      <c r="AW104" s="192" t="str">
        <f t="shared" si="87"/>
        <v/>
      </c>
      <c r="AX104" s="192" t="str">
        <f t="shared" si="87"/>
        <v/>
      </c>
      <c r="AY104" s="192" t="str">
        <f t="shared" si="87"/>
        <v/>
      </c>
      <c r="AZ104" s="192" t="str">
        <f t="shared" si="87"/>
        <v/>
      </c>
      <c r="BA104" s="192" t="str">
        <f t="shared" si="87"/>
        <v/>
      </c>
      <c r="BB104" s="192" t="str">
        <f t="shared" si="87"/>
        <v/>
      </c>
      <c r="BC104" s="192" t="str">
        <f t="shared" si="87"/>
        <v/>
      </c>
      <c r="BD104" s="192" t="str">
        <f t="shared" si="87"/>
        <v/>
      </c>
      <c r="BE104" s="192" t="str">
        <f t="shared" si="87"/>
        <v/>
      </c>
      <c r="BF104" s="195" t="str">
        <f t="shared" si="87"/>
        <v/>
      </c>
    </row>
    <row r="105" spans="1:58" ht="15">
      <c r="A105" s="29" t="str">
        <f>A104</f>
        <v>Miscellaneous</v>
      </c>
      <c r="B105" s="44" t="s">
        <v>146</v>
      </c>
      <c r="C105" s="53" t="s">
        <v>86</v>
      </c>
      <c r="D105" s="46" t="s">
        <v>76</v>
      </c>
      <c r="E105" s="5" t="s">
        <v>4</v>
      </c>
      <c r="F105" s="47" t="s">
        <v>51</v>
      </c>
      <c r="G105" s="46">
        <v>1</v>
      </c>
      <c r="H105" s="46"/>
      <c r="I105" s="48">
        <v>200</v>
      </c>
      <c r="J105" s="88">
        <f t="shared" ref="J105:J115" si="107">IF(AND($AQ105&lt;&gt;0,$AQ105&lt;&gt;""),IF($L105&lt;&gt;"",$AQ105/$L105,0),"")</f>
        <v>0</v>
      </c>
      <c r="K105" s="33"/>
      <c r="L105" s="31" t="str">
        <f>IF($AA105&lt;&gt;0,$AA105,"")</f>
        <v/>
      </c>
      <c r="M105" s="32">
        <f t="shared" ref="M105:M115" si="108">IF($AA105&lt;&gt;"",$AA105*IF(ISERROR(VLOOKUP(Alt_Currency,Lookup_Currencies,2,FALSE)=TRUE),1,VLOOKUP(Alt_Currency,Lookup_Currencies,2,FALSE)),"")</f>
        <v>0</v>
      </c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23"/>
      <c r="AA105" s="191">
        <f t="shared" si="78"/>
        <v>0</v>
      </c>
      <c r="AB105" s="191">
        <f t="shared" si="92"/>
        <v>0</v>
      </c>
      <c r="AC105" s="191">
        <f t="shared" si="62"/>
        <v>0</v>
      </c>
      <c r="AD105" s="192">
        <f t="shared" si="93"/>
        <v>0</v>
      </c>
      <c r="AE105" s="192">
        <f t="shared" si="94"/>
        <v>0</v>
      </c>
      <c r="AF105" s="192">
        <f t="shared" si="95"/>
        <v>0</v>
      </c>
      <c r="AG105" s="192">
        <f t="shared" si="96"/>
        <v>0</v>
      </c>
      <c r="AH105" s="192">
        <f t="shared" si="97"/>
        <v>0</v>
      </c>
      <c r="AI105" s="192">
        <f t="shared" si="98"/>
        <v>0</v>
      </c>
      <c r="AJ105" s="192">
        <f t="shared" si="99"/>
        <v>0</v>
      </c>
      <c r="AK105" s="192">
        <f t="shared" si="100"/>
        <v>0</v>
      </c>
      <c r="AL105" s="192">
        <f t="shared" si="101"/>
        <v>0</v>
      </c>
      <c r="AM105" s="192">
        <f t="shared" si="102"/>
        <v>0</v>
      </c>
      <c r="AN105" s="192">
        <f t="shared" si="103"/>
        <v>0</v>
      </c>
      <c r="AO105" s="192">
        <f t="shared" si="104"/>
        <v>0</v>
      </c>
      <c r="AP105" s="193">
        <f t="shared" si="75"/>
        <v>1</v>
      </c>
      <c r="AQ105" s="194">
        <f t="shared" si="105"/>
        <v>17</v>
      </c>
      <c r="AR105" s="191">
        <f t="shared" si="79"/>
        <v>16.666666666666664</v>
      </c>
      <c r="AS105" s="191">
        <f t="shared" si="80"/>
        <v>199.99999999999997</v>
      </c>
      <c r="AT105" s="191">
        <f t="shared" si="106"/>
        <v>200</v>
      </c>
      <c r="AU105" s="192">
        <f t="shared" si="87"/>
        <v>16.666666666666668</v>
      </c>
      <c r="AV105" s="192">
        <f t="shared" si="87"/>
        <v>16.666666666666668</v>
      </c>
      <c r="AW105" s="192">
        <f t="shared" si="87"/>
        <v>16.666666666666668</v>
      </c>
      <c r="AX105" s="192">
        <f t="shared" si="87"/>
        <v>16.666666666666668</v>
      </c>
      <c r="AY105" s="192">
        <f t="shared" si="87"/>
        <v>16.666666666666668</v>
      </c>
      <c r="AZ105" s="192">
        <f t="shared" si="87"/>
        <v>16.666666666666668</v>
      </c>
      <c r="BA105" s="192">
        <f t="shared" si="87"/>
        <v>16.666666666666668</v>
      </c>
      <c r="BB105" s="192">
        <f t="shared" si="87"/>
        <v>16.666666666666668</v>
      </c>
      <c r="BC105" s="192">
        <f t="shared" si="87"/>
        <v>16.666666666666668</v>
      </c>
      <c r="BD105" s="192">
        <f t="shared" si="87"/>
        <v>16.666666666666668</v>
      </c>
      <c r="BE105" s="192">
        <f t="shared" si="87"/>
        <v>16.666666666666668</v>
      </c>
      <c r="BF105" s="195">
        <f t="shared" si="87"/>
        <v>16.666666666666668</v>
      </c>
    </row>
    <row r="106" spans="1:58" ht="15">
      <c r="A106" s="29" t="str">
        <f>A104</f>
        <v>Miscellaneous</v>
      </c>
      <c r="B106" s="44" t="s">
        <v>147</v>
      </c>
      <c r="C106" s="53" t="s">
        <v>86</v>
      </c>
      <c r="D106" s="46" t="s">
        <v>76</v>
      </c>
      <c r="E106" s="5" t="s">
        <v>4</v>
      </c>
      <c r="F106" s="47" t="s">
        <v>51</v>
      </c>
      <c r="G106" s="46">
        <v>1</v>
      </c>
      <c r="H106" s="46"/>
      <c r="I106" s="48">
        <v>200</v>
      </c>
      <c r="J106" s="88">
        <f t="shared" si="107"/>
        <v>0</v>
      </c>
      <c r="K106" s="33"/>
      <c r="L106" s="31" t="str">
        <f t="shared" ref="L106:L115" si="109">IF($AA106&lt;&gt;0,$AA106,"")</f>
        <v/>
      </c>
      <c r="M106" s="32">
        <f t="shared" si="108"/>
        <v>0</v>
      </c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23"/>
      <c r="AA106" s="191">
        <f t="shared" si="78"/>
        <v>0</v>
      </c>
      <c r="AB106" s="191">
        <f t="shared" ref="AB106:AB113" si="110">IF($AA106&lt;&gt;"",SUM(AD106:AO106),"")</f>
        <v>0</v>
      </c>
      <c r="AC106" s="191">
        <f t="shared" si="62"/>
        <v>0</v>
      </c>
      <c r="AD106" s="192">
        <f t="shared" ref="AD106:AD113" si="111">IF(N106&lt;&gt;0,N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D$3)=7,($AC106*$G106),""),"")))))))))</f>
        <v>0</v>
      </c>
      <c r="AE106" s="192">
        <f t="shared" ref="AE106:AE113" si="112">IF(O106&lt;&gt;0,O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E$3)=7,($AC106*$G106),""),"")))))))))</f>
        <v>0</v>
      </c>
      <c r="AF106" s="192">
        <f t="shared" ref="AF106:AF113" si="113">IF(P106&lt;&gt;0,P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F$3)=7,($AC106*$G106),""),"")))))))))</f>
        <v>0</v>
      </c>
      <c r="AG106" s="192">
        <f t="shared" ref="AG106:AG113" si="114">IF(Q106&lt;&gt;0,Q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G$3)=7,($AC106*$G106),""),"")))))))))</f>
        <v>0</v>
      </c>
      <c r="AH106" s="192">
        <f t="shared" ref="AH106:AH113" si="115">IF(R106&lt;&gt;0,R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H$3)=7,($AC106*$G106),""),"")))))))))</f>
        <v>0</v>
      </c>
      <c r="AI106" s="192">
        <f t="shared" ref="AI106:AI113" si="116">IF(S106&lt;&gt;0,S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I$3)=7,($AC106*$G106),""),"")))))))))</f>
        <v>0</v>
      </c>
      <c r="AJ106" s="192">
        <f t="shared" ref="AJ106:AJ113" si="117">IF(T106&lt;&gt;0,T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J$3)=7,($AC106*$G106),""),"")))))))))</f>
        <v>0</v>
      </c>
      <c r="AK106" s="192">
        <f t="shared" ref="AK106:AK113" si="118">IF(U106&lt;&gt;0,U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K$3)=7,($AC106*$G106),""),"")))))))))</f>
        <v>0</v>
      </c>
      <c r="AL106" s="192">
        <f t="shared" ref="AL106:AL113" si="119">IF(V106&lt;&gt;0,V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L$3)=7,($AC106*$G106),""),"")))))))))</f>
        <v>0</v>
      </c>
      <c r="AM106" s="192">
        <f t="shared" ref="AM106:AM113" si="120">IF(W106&lt;&gt;0,W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M$3)=7,($AC106*$G106),""),"")))))))))</f>
        <v>0</v>
      </c>
      <c r="AN106" s="192">
        <f t="shared" ref="AN106:AN113" si="121">IF(X106&lt;&gt;0,X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N$3)=7,($AC106*$G106),""),"")))))))))</f>
        <v>0</v>
      </c>
      <c r="AO106" s="192">
        <f t="shared" ref="AO106:AO113" si="122">IF(Y106&lt;&gt;0,Y106,IF($F106="Monthly",$AC106*$G106,IF($F106="Annually",($AC106*$G106)/12,IF($F106="Weekly",(($AC106*$G106)*52)/12,IF($F106="Quarterly",($AC106*$G106)/3,IF($F106="Bi-weekly",(($AC106*$G106)*26)/12,IF($F106="Half-year",(($AC106*$G106)*2)/12,IF($F106="Bi-monthly",($AC106*$G106)/2,IF($F106="One-Off",IF(MONTH(AO$3)=7,($AC106*$G106),""),"")))))))))</f>
        <v>0</v>
      </c>
      <c r="AP106" s="193">
        <f t="shared" si="75"/>
        <v>1</v>
      </c>
      <c r="AQ106" s="194">
        <f t="shared" ref="AQ106:AQ113" si="123">IF($AR106&lt;&gt;"",ROUND($AR106,0)-IF(L106&lt;&gt;"",ROUND($L106,0),0),"")</f>
        <v>17</v>
      </c>
      <c r="AR106" s="191">
        <f t="shared" si="79"/>
        <v>16.666666666666664</v>
      </c>
      <c r="AS106" s="191">
        <f t="shared" si="80"/>
        <v>199.99999999999997</v>
      </c>
      <c r="AT106" s="191">
        <f t="shared" si="106"/>
        <v>200</v>
      </c>
      <c r="AU106" s="192">
        <f t="shared" si="87"/>
        <v>16.666666666666668</v>
      </c>
      <c r="AV106" s="192">
        <f t="shared" si="87"/>
        <v>16.666666666666668</v>
      </c>
      <c r="AW106" s="192">
        <f t="shared" si="87"/>
        <v>16.666666666666668</v>
      </c>
      <c r="AX106" s="192">
        <f t="shared" si="87"/>
        <v>16.666666666666668</v>
      </c>
      <c r="AY106" s="192">
        <f t="shared" si="87"/>
        <v>16.666666666666668</v>
      </c>
      <c r="AZ106" s="192">
        <f t="shared" si="87"/>
        <v>16.666666666666668</v>
      </c>
      <c r="BA106" s="192">
        <f t="shared" si="87"/>
        <v>16.666666666666668</v>
      </c>
      <c r="BB106" s="192">
        <f t="shared" si="87"/>
        <v>16.666666666666668</v>
      </c>
      <c r="BC106" s="192">
        <f t="shared" si="87"/>
        <v>16.666666666666668</v>
      </c>
      <c r="BD106" s="192">
        <f t="shared" si="87"/>
        <v>16.666666666666668</v>
      </c>
      <c r="BE106" s="192">
        <f t="shared" si="87"/>
        <v>16.666666666666668</v>
      </c>
      <c r="BF106" s="195">
        <f t="shared" si="87"/>
        <v>16.666666666666668</v>
      </c>
    </row>
    <row r="107" spans="1:58" ht="15.75" customHeight="1">
      <c r="A107" s="29" t="str">
        <f t="shared" ref="A107:A114" si="124">A98</f>
        <v>Savings &amp; Investments</v>
      </c>
      <c r="B107" s="44"/>
      <c r="C107" s="53"/>
      <c r="D107" s="46"/>
      <c r="E107" s="5" t="s">
        <v>4</v>
      </c>
      <c r="F107" s="47"/>
      <c r="G107" s="46"/>
      <c r="H107" s="46"/>
      <c r="I107" s="48"/>
      <c r="J107" s="88" t="str">
        <f t="shared" si="107"/>
        <v/>
      </c>
      <c r="K107" s="33"/>
      <c r="L107" s="31" t="str">
        <f t="shared" si="109"/>
        <v/>
      </c>
      <c r="M107" s="32">
        <f t="shared" si="108"/>
        <v>0</v>
      </c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23"/>
      <c r="AA107" s="191">
        <f t="shared" si="78"/>
        <v>0</v>
      </c>
      <c r="AB107" s="191">
        <f t="shared" si="110"/>
        <v>0</v>
      </c>
      <c r="AC107" s="191" t="str">
        <f t="shared" si="62"/>
        <v/>
      </c>
      <c r="AD107" s="192" t="str">
        <f t="shared" si="111"/>
        <v/>
      </c>
      <c r="AE107" s="192" t="str">
        <f t="shared" si="112"/>
        <v/>
      </c>
      <c r="AF107" s="192" t="str">
        <f t="shared" si="113"/>
        <v/>
      </c>
      <c r="AG107" s="192" t="str">
        <f t="shared" si="114"/>
        <v/>
      </c>
      <c r="AH107" s="192" t="str">
        <f t="shared" si="115"/>
        <v/>
      </c>
      <c r="AI107" s="192" t="str">
        <f t="shared" si="116"/>
        <v/>
      </c>
      <c r="AJ107" s="192" t="str">
        <f t="shared" si="117"/>
        <v/>
      </c>
      <c r="AK107" s="192" t="str">
        <f t="shared" si="118"/>
        <v/>
      </c>
      <c r="AL107" s="192" t="str">
        <f t="shared" si="119"/>
        <v/>
      </c>
      <c r="AM107" s="192" t="str">
        <f t="shared" si="120"/>
        <v/>
      </c>
      <c r="AN107" s="192" t="str">
        <f t="shared" si="121"/>
        <v/>
      </c>
      <c r="AO107" s="192" t="str">
        <f t="shared" si="122"/>
        <v/>
      </c>
      <c r="AP107" s="193">
        <f t="shared" si="75"/>
        <v>1</v>
      </c>
      <c r="AQ107" s="194" t="str">
        <f t="shared" si="123"/>
        <v/>
      </c>
      <c r="AR107" s="191" t="str">
        <f t="shared" si="79"/>
        <v/>
      </c>
      <c r="AS107" s="191" t="str">
        <f t="shared" si="80"/>
        <v/>
      </c>
      <c r="AT107" s="191" t="str">
        <f t="shared" si="106"/>
        <v/>
      </c>
      <c r="AU107" s="192" t="str">
        <f t="shared" si="87"/>
        <v/>
      </c>
      <c r="AV107" s="192" t="str">
        <f t="shared" si="87"/>
        <v/>
      </c>
      <c r="AW107" s="192" t="str">
        <f t="shared" si="87"/>
        <v/>
      </c>
      <c r="AX107" s="192" t="str">
        <f t="shared" si="87"/>
        <v/>
      </c>
      <c r="AY107" s="192" t="str">
        <f t="shared" si="87"/>
        <v/>
      </c>
      <c r="AZ107" s="192" t="str">
        <f t="shared" si="87"/>
        <v/>
      </c>
      <c r="BA107" s="192" t="str">
        <f t="shared" si="87"/>
        <v/>
      </c>
      <c r="BB107" s="192" t="str">
        <f t="shared" si="87"/>
        <v/>
      </c>
      <c r="BC107" s="192" t="str">
        <f t="shared" si="87"/>
        <v/>
      </c>
      <c r="BD107" s="192" t="str">
        <f t="shared" si="87"/>
        <v/>
      </c>
      <c r="BE107" s="192" t="str">
        <f t="shared" si="87"/>
        <v/>
      </c>
      <c r="BF107" s="195" t="str">
        <f t="shared" si="87"/>
        <v/>
      </c>
    </row>
    <row r="108" spans="1:58" ht="15.75" customHeight="1">
      <c r="A108" s="29" t="str">
        <f t="shared" si="124"/>
        <v>Savings &amp; Investments</v>
      </c>
      <c r="B108" s="44" t="s">
        <v>147</v>
      </c>
      <c r="C108" s="53" t="s">
        <v>173</v>
      </c>
      <c r="D108" s="46" t="s">
        <v>76</v>
      </c>
      <c r="E108" s="5" t="s">
        <v>4</v>
      </c>
      <c r="F108" s="47" t="s">
        <v>93</v>
      </c>
      <c r="G108" s="46">
        <v>1</v>
      </c>
      <c r="H108" s="46"/>
      <c r="I108" s="48"/>
      <c r="J108" s="88">
        <f t="shared" si="107"/>
        <v>-1.206030150753769</v>
      </c>
      <c r="K108" s="33"/>
      <c r="L108" s="31">
        <f t="shared" si="109"/>
        <v>0.82916666666666661</v>
      </c>
      <c r="M108" s="32">
        <f t="shared" si="108"/>
        <v>1.2074407916666665</v>
      </c>
      <c r="N108" s="174"/>
      <c r="O108" s="174"/>
      <c r="P108" s="174"/>
      <c r="Q108" s="174"/>
      <c r="R108" s="174">
        <v>9.9499999999999993</v>
      </c>
      <c r="S108" s="174"/>
      <c r="T108" s="174"/>
      <c r="U108" s="174"/>
      <c r="V108" s="174"/>
      <c r="W108" s="174"/>
      <c r="X108" s="174"/>
      <c r="Y108" s="174"/>
      <c r="Z108" s="123" t="s">
        <v>179</v>
      </c>
      <c r="AA108" s="191">
        <f t="shared" si="78"/>
        <v>0.82916666666666661</v>
      </c>
      <c r="AB108" s="191">
        <f t="shared" si="110"/>
        <v>9.9499999999999993</v>
      </c>
      <c r="AC108" s="191">
        <f t="shared" si="62"/>
        <v>0</v>
      </c>
      <c r="AD108" s="192" t="str">
        <f t="shared" si="111"/>
        <v/>
      </c>
      <c r="AE108" s="192" t="str">
        <f t="shared" si="112"/>
        <v/>
      </c>
      <c r="AF108" s="192" t="str">
        <f t="shared" si="113"/>
        <v/>
      </c>
      <c r="AG108" s="192" t="str">
        <f t="shared" si="114"/>
        <v/>
      </c>
      <c r="AH108" s="192">
        <f t="shared" si="115"/>
        <v>9.9499999999999993</v>
      </c>
      <c r="AI108" s="192" t="str">
        <f t="shared" si="116"/>
        <v/>
      </c>
      <c r="AJ108" s="192">
        <f t="shared" si="117"/>
        <v>0</v>
      </c>
      <c r="AK108" s="192" t="str">
        <f t="shared" si="118"/>
        <v/>
      </c>
      <c r="AL108" s="192" t="str">
        <f t="shared" si="119"/>
        <v/>
      </c>
      <c r="AM108" s="192" t="str">
        <f t="shared" si="120"/>
        <v/>
      </c>
      <c r="AN108" s="192" t="str">
        <f t="shared" si="121"/>
        <v/>
      </c>
      <c r="AO108" s="192" t="str">
        <f t="shared" si="122"/>
        <v/>
      </c>
      <c r="AP108" s="193">
        <f t="shared" si="75"/>
        <v>1</v>
      </c>
      <c r="AQ108" s="194">
        <f t="shared" si="123"/>
        <v>-1</v>
      </c>
      <c r="AR108" s="191">
        <f t="shared" si="79"/>
        <v>0</v>
      </c>
      <c r="AS108" s="191">
        <f t="shared" si="80"/>
        <v>0</v>
      </c>
      <c r="AT108" s="191">
        <f t="shared" si="106"/>
        <v>0</v>
      </c>
      <c r="AU108" s="192" t="str">
        <f t="shared" si="87"/>
        <v/>
      </c>
      <c r="AV108" s="192" t="str">
        <f t="shared" si="87"/>
        <v/>
      </c>
      <c r="AW108" s="192" t="str">
        <f t="shared" si="87"/>
        <v/>
      </c>
      <c r="AX108" s="192" t="str">
        <f t="shared" si="87"/>
        <v/>
      </c>
      <c r="AY108" s="192" t="str">
        <f t="shared" si="87"/>
        <v/>
      </c>
      <c r="AZ108" s="192" t="str">
        <f t="shared" si="87"/>
        <v/>
      </c>
      <c r="BA108" s="192">
        <f t="shared" si="87"/>
        <v>0</v>
      </c>
      <c r="BB108" s="192" t="str">
        <f t="shared" si="87"/>
        <v/>
      </c>
      <c r="BC108" s="192" t="str">
        <f t="shared" si="87"/>
        <v/>
      </c>
      <c r="BD108" s="192" t="str">
        <f t="shared" si="87"/>
        <v/>
      </c>
      <c r="BE108" s="192" t="str">
        <f t="shared" si="87"/>
        <v/>
      </c>
      <c r="BF108" s="195" t="str">
        <f t="shared" si="87"/>
        <v/>
      </c>
    </row>
    <row r="109" spans="1:58" ht="15.75" customHeight="1">
      <c r="A109" s="29" t="str">
        <f t="shared" si="124"/>
        <v>Savings &amp; Investments</v>
      </c>
      <c r="B109" s="44" t="s">
        <v>146</v>
      </c>
      <c r="C109" s="53" t="s">
        <v>174</v>
      </c>
      <c r="D109" s="46" t="s">
        <v>76</v>
      </c>
      <c r="E109" s="5" t="s">
        <v>4</v>
      </c>
      <c r="F109" s="47" t="s">
        <v>93</v>
      </c>
      <c r="G109" s="46">
        <v>1</v>
      </c>
      <c r="H109" s="46"/>
      <c r="I109" s="48"/>
      <c r="J109" s="88">
        <f t="shared" si="107"/>
        <v>-0.96</v>
      </c>
      <c r="K109" s="33"/>
      <c r="L109" s="31">
        <f t="shared" si="109"/>
        <v>2.0833333333333335</v>
      </c>
      <c r="M109" s="32">
        <f t="shared" si="108"/>
        <v>3.0337708333333335</v>
      </c>
      <c r="N109" s="174"/>
      <c r="O109" s="174"/>
      <c r="P109" s="174"/>
      <c r="Q109" s="174"/>
      <c r="R109" s="174"/>
      <c r="S109" s="174">
        <v>25</v>
      </c>
      <c r="T109" s="174"/>
      <c r="U109" s="174"/>
      <c r="V109" s="174"/>
      <c r="W109" s="174"/>
      <c r="X109" s="174"/>
      <c r="Y109" s="174"/>
      <c r="Z109" s="123" t="s">
        <v>180</v>
      </c>
      <c r="AA109" s="191">
        <f t="shared" si="78"/>
        <v>2.0833333333333335</v>
      </c>
      <c r="AB109" s="191">
        <f t="shared" ref="AB109:AB110" si="125">IF($AA109&lt;&gt;"",SUM(AD109:AO109),"")</f>
        <v>25</v>
      </c>
      <c r="AC109" s="191">
        <f t="shared" si="62"/>
        <v>0</v>
      </c>
      <c r="AD109" s="192" t="str">
        <f t="shared" ref="AD109:AD110" si="126">IF(N109&lt;&gt;0,N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D$3)=7,($AC109*$G109),""),"")))))))))</f>
        <v/>
      </c>
      <c r="AE109" s="192" t="str">
        <f t="shared" ref="AE109:AE110" si="127">IF(O109&lt;&gt;0,O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E$3)=7,($AC109*$G109),""),"")))))))))</f>
        <v/>
      </c>
      <c r="AF109" s="192" t="str">
        <f t="shared" ref="AF109:AF110" si="128">IF(P109&lt;&gt;0,P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F$3)=7,($AC109*$G109),""),"")))))))))</f>
        <v/>
      </c>
      <c r="AG109" s="192" t="str">
        <f t="shared" ref="AG109:AG110" si="129">IF(Q109&lt;&gt;0,Q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G$3)=7,($AC109*$G109),""),"")))))))))</f>
        <v/>
      </c>
      <c r="AH109" s="192" t="str">
        <f t="shared" ref="AH109:AH110" si="130">IF(R109&lt;&gt;0,R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H$3)=7,($AC109*$G109),""),"")))))))))</f>
        <v/>
      </c>
      <c r="AI109" s="192">
        <f t="shared" ref="AI109:AI110" si="131">IF(S109&lt;&gt;0,S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I$3)=7,($AC109*$G109),""),"")))))))))</f>
        <v>25</v>
      </c>
      <c r="AJ109" s="192">
        <f t="shared" ref="AJ109:AJ110" si="132">IF(T109&lt;&gt;0,T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J$3)=7,($AC109*$G109),""),"")))))))))</f>
        <v>0</v>
      </c>
      <c r="AK109" s="192" t="str">
        <f t="shared" ref="AK109:AK110" si="133">IF(U109&lt;&gt;0,U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K$3)=7,($AC109*$G109),""),"")))))))))</f>
        <v/>
      </c>
      <c r="AL109" s="192" t="str">
        <f t="shared" ref="AL109:AL110" si="134">IF(V109&lt;&gt;0,V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L$3)=7,($AC109*$G109),""),"")))))))))</f>
        <v/>
      </c>
      <c r="AM109" s="192" t="str">
        <f t="shared" ref="AM109:AM110" si="135">IF(W109&lt;&gt;0,W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M$3)=7,($AC109*$G109),""),"")))))))))</f>
        <v/>
      </c>
      <c r="AN109" s="192" t="str">
        <f t="shared" ref="AN109:AN110" si="136">IF(X109&lt;&gt;0,X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N$3)=7,($AC109*$G109),""),"")))))))))</f>
        <v/>
      </c>
      <c r="AO109" s="192" t="str">
        <f t="shared" ref="AO109:AO110" si="137">IF(Y109&lt;&gt;0,Y109,IF($F109="Monthly",$AC109*$G109,IF($F109="Annually",($AC109*$G109)/12,IF($F109="Weekly",(($AC109*$G109)*52)/12,IF($F109="Quarterly",($AC109*$G109)/3,IF($F109="Bi-weekly",(($AC109*$G109)*26)/12,IF($F109="Half-year",(($AC109*$G109)*2)/12,IF($F109="Bi-monthly",($AC109*$G109)/2,IF($F109="One-Off",IF(MONTH(AO$3)=7,($AC109*$G109),""),"")))))))))</f>
        <v/>
      </c>
      <c r="AP109" s="193">
        <f t="shared" si="75"/>
        <v>1</v>
      </c>
      <c r="AQ109" s="194">
        <f t="shared" ref="AQ109:AQ110" si="138">IF($AR109&lt;&gt;"",ROUND($AR109,0)-IF(L109&lt;&gt;"",ROUND($L109,0),0),"")</f>
        <v>-2</v>
      </c>
      <c r="AR109" s="191">
        <f t="shared" si="79"/>
        <v>0</v>
      </c>
      <c r="AS109" s="191">
        <f t="shared" si="80"/>
        <v>0</v>
      </c>
      <c r="AT109" s="191">
        <f t="shared" si="106"/>
        <v>0</v>
      </c>
      <c r="AU109" s="192" t="str">
        <f t="shared" si="87"/>
        <v/>
      </c>
      <c r="AV109" s="192" t="str">
        <f t="shared" si="87"/>
        <v/>
      </c>
      <c r="AW109" s="192" t="str">
        <f t="shared" si="87"/>
        <v/>
      </c>
      <c r="AX109" s="192" t="str">
        <f t="shared" si="87"/>
        <v/>
      </c>
      <c r="AY109" s="192" t="str">
        <f t="shared" si="87"/>
        <v/>
      </c>
      <c r="AZ109" s="192" t="str">
        <f t="shared" si="87"/>
        <v/>
      </c>
      <c r="BA109" s="192">
        <f t="shared" si="87"/>
        <v>0</v>
      </c>
      <c r="BB109" s="192" t="str">
        <f t="shared" si="87"/>
        <v/>
      </c>
      <c r="BC109" s="192" t="str">
        <f t="shared" si="87"/>
        <v/>
      </c>
      <c r="BD109" s="192" t="str">
        <f t="shared" si="87"/>
        <v/>
      </c>
      <c r="BE109" s="192" t="str">
        <f t="shared" si="87"/>
        <v/>
      </c>
      <c r="BF109" s="195" t="str">
        <f t="shared" si="87"/>
        <v/>
      </c>
    </row>
    <row r="110" spans="1:58" ht="15.75" customHeight="1">
      <c r="A110" s="29" t="str">
        <f t="shared" si="124"/>
        <v>Savings &amp; Investments</v>
      </c>
      <c r="B110" s="44"/>
      <c r="C110" s="53"/>
      <c r="D110" s="46"/>
      <c r="E110" s="5" t="s">
        <v>4</v>
      </c>
      <c r="F110" s="47"/>
      <c r="G110" s="46"/>
      <c r="H110" s="46"/>
      <c r="I110" s="48"/>
      <c r="J110" s="88" t="str">
        <f t="shared" si="107"/>
        <v/>
      </c>
      <c r="K110" s="33"/>
      <c r="L110" s="31" t="str">
        <f t="shared" si="109"/>
        <v/>
      </c>
      <c r="M110" s="32">
        <f t="shared" si="108"/>
        <v>0</v>
      </c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23"/>
      <c r="AA110" s="191">
        <f t="shared" si="78"/>
        <v>0</v>
      </c>
      <c r="AB110" s="191">
        <f t="shared" si="125"/>
        <v>0</v>
      </c>
      <c r="AC110" s="191" t="str">
        <f t="shared" si="62"/>
        <v/>
      </c>
      <c r="AD110" s="192" t="str">
        <f t="shared" si="126"/>
        <v/>
      </c>
      <c r="AE110" s="192" t="str">
        <f t="shared" si="127"/>
        <v/>
      </c>
      <c r="AF110" s="192" t="str">
        <f t="shared" si="128"/>
        <v/>
      </c>
      <c r="AG110" s="192" t="str">
        <f t="shared" si="129"/>
        <v/>
      </c>
      <c r="AH110" s="192" t="str">
        <f t="shared" si="130"/>
        <v/>
      </c>
      <c r="AI110" s="192" t="str">
        <f t="shared" si="131"/>
        <v/>
      </c>
      <c r="AJ110" s="192" t="str">
        <f t="shared" si="132"/>
        <v/>
      </c>
      <c r="AK110" s="192" t="str">
        <f t="shared" si="133"/>
        <v/>
      </c>
      <c r="AL110" s="192" t="str">
        <f t="shared" si="134"/>
        <v/>
      </c>
      <c r="AM110" s="192" t="str">
        <f t="shared" si="135"/>
        <v/>
      </c>
      <c r="AN110" s="192" t="str">
        <f t="shared" si="136"/>
        <v/>
      </c>
      <c r="AO110" s="192" t="str">
        <f t="shared" si="137"/>
        <v/>
      </c>
      <c r="AP110" s="193">
        <f t="shared" si="75"/>
        <v>1</v>
      </c>
      <c r="AQ110" s="194" t="str">
        <f t="shared" si="138"/>
        <v/>
      </c>
      <c r="AR110" s="191" t="str">
        <f t="shared" si="79"/>
        <v/>
      </c>
      <c r="AS110" s="191" t="str">
        <f t="shared" si="80"/>
        <v/>
      </c>
      <c r="AT110" s="191" t="str">
        <f t="shared" si="106"/>
        <v/>
      </c>
      <c r="AU110" s="192" t="str">
        <f t="shared" si="87"/>
        <v/>
      </c>
      <c r="AV110" s="192" t="str">
        <f t="shared" si="87"/>
        <v/>
      </c>
      <c r="AW110" s="192" t="str">
        <f t="shared" si="87"/>
        <v/>
      </c>
      <c r="AX110" s="192" t="str">
        <f t="shared" si="87"/>
        <v/>
      </c>
      <c r="AY110" s="192" t="str">
        <f t="shared" si="87"/>
        <v/>
      </c>
      <c r="AZ110" s="192" t="str">
        <f t="shared" si="87"/>
        <v/>
      </c>
      <c r="BA110" s="192" t="str">
        <f t="shared" si="87"/>
        <v/>
      </c>
      <c r="BB110" s="192" t="str">
        <f t="shared" si="87"/>
        <v/>
      </c>
      <c r="BC110" s="192" t="str">
        <f t="shared" si="87"/>
        <v/>
      </c>
      <c r="BD110" s="192" t="str">
        <f t="shared" si="87"/>
        <v/>
      </c>
      <c r="BE110" s="192" t="str">
        <f t="shared" si="87"/>
        <v/>
      </c>
      <c r="BF110" s="195" t="str">
        <f t="shared" si="87"/>
        <v/>
      </c>
    </row>
    <row r="111" spans="1:58" ht="15.75" customHeight="1">
      <c r="A111" s="29" t="str">
        <f t="shared" si="124"/>
        <v>Savings &amp; Investments</v>
      </c>
      <c r="B111" s="44"/>
      <c r="C111" s="53"/>
      <c r="D111" s="46"/>
      <c r="E111" s="5" t="s">
        <v>4</v>
      </c>
      <c r="F111" s="47"/>
      <c r="G111" s="46"/>
      <c r="H111" s="46"/>
      <c r="I111" s="48"/>
      <c r="J111" s="88" t="str">
        <f t="shared" si="107"/>
        <v/>
      </c>
      <c r="K111" s="33"/>
      <c r="L111" s="31" t="str">
        <f t="shared" si="109"/>
        <v/>
      </c>
      <c r="M111" s="32">
        <f t="shared" si="108"/>
        <v>0</v>
      </c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23"/>
      <c r="AA111" s="191">
        <f t="shared" si="78"/>
        <v>0</v>
      </c>
      <c r="AB111" s="191">
        <f t="shared" ref="AB111:AB112" si="139">IF($AA111&lt;&gt;"",SUM(AD111:AO111),"")</f>
        <v>0</v>
      </c>
      <c r="AC111" s="191" t="str">
        <f t="shared" si="62"/>
        <v/>
      </c>
      <c r="AD111" s="192" t="str">
        <f t="shared" ref="AD111:AD112" si="140">IF(N111&lt;&gt;0,N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D$3)=7,($AC111*$G111),""),"")))))))))</f>
        <v/>
      </c>
      <c r="AE111" s="192" t="str">
        <f t="shared" ref="AE111:AE112" si="141">IF(O111&lt;&gt;0,O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E$3)=7,($AC111*$G111),""),"")))))))))</f>
        <v/>
      </c>
      <c r="AF111" s="192" t="str">
        <f t="shared" ref="AF111:AF112" si="142">IF(P111&lt;&gt;0,P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F$3)=7,($AC111*$G111),""),"")))))))))</f>
        <v/>
      </c>
      <c r="AG111" s="192" t="str">
        <f t="shared" ref="AG111:AG112" si="143">IF(Q111&lt;&gt;0,Q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G$3)=7,($AC111*$G111),""),"")))))))))</f>
        <v/>
      </c>
      <c r="AH111" s="192" t="str">
        <f t="shared" ref="AH111:AH112" si="144">IF(R111&lt;&gt;0,R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H$3)=7,($AC111*$G111),""),"")))))))))</f>
        <v/>
      </c>
      <c r="AI111" s="192" t="str">
        <f t="shared" ref="AI111:AI112" si="145">IF(S111&lt;&gt;0,S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I$3)=7,($AC111*$G111),""),"")))))))))</f>
        <v/>
      </c>
      <c r="AJ111" s="192" t="str">
        <f t="shared" ref="AJ111:AJ112" si="146">IF(T111&lt;&gt;0,T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J$3)=7,($AC111*$G111),""),"")))))))))</f>
        <v/>
      </c>
      <c r="AK111" s="192" t="str">
        <f t="shared" ref="AK111:AK112" si="147">IF(U111&lt;&gt;0,U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K$3)=7,($AC111*$G111),""),"")))))))))</f>
        <v/>
      </c>
      <c r="AL111" s="192" t="str">
        <f t="shared" ref="AL111:AL112" si="148">IF(V111&lt;&gt;0,V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L$3)=7,($AC111*$G111),""),"")))))))))</f>
        <v/>
      </c>
      <c r="AM111" s="192" t="str">
        <f t="shared" ref="AM111:AM112" si="149">IF(W111&lt;&gt;0,W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M$3)=7,($AC111*$G111),""),"")))))))))</f>
        <v/>
      </c>
      <c r="AN111" s="192" t="str">
        <f t="shared" ref="AN111:AN112" si="150">IF(X111&lt;&gt;0,X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N$3)=7,($AC111*$G111),""),"")))))))))</f>
        <v/>
      </c>
      <c r="AO111" s="192" t="str">
        <f t="shared" ref="AO111:AO112" si="151">IF(Y111&lt;&gt;0,Y111,IF($F111="Monthly",$AC111*$G111,IF($F111="Annually",($AC111*$G111)/12,IF($F111="Weekly",(($AC111*$G111)*52)/12,IF($F111="Quarterly",($AC111*$G111)/3,IF($F111="Bi-weekly",(($AC111*$G111)*26)/12,IF($F111="Half-year",(($AC111*$G111)*2)/12,IF($F111="Bi-monthly",($AC111*$G111)/2,IF($F111="One-Off",IF(MONTH(AO$3)=7,($AC111*$G111),""),"")))))))))</f>
        <v/>
      </c>
      <c r="AP111" s="193">
        <f t="shared" si="75"/>
        <v>1</v>
      </c>
      <c r="AQ111" s="194" t="str">
        <f t="shared" ref="AQ111:AQ112" si="152">IF($AR111&lt;&gt;"",ROUND($AR111,0)-IF(L111&lt;&gt;"",ROUND($L111,0),0),"")</f>
        <v/>
      </c>
      <c r="AR111" s="191" t="str">
        <f t="shared" si="79"/>
        <v/>
      </c>
      <c r="AS111" s="191" t="str">
        <f t="shared" si="80"/>
        <v/>
      </c>
      <c r="AT111" s="191" t="str">
        <f t="shared" si="106"/>
        <v/>
      </c>
      <c r="AU111" s="192" t="str">
        <f t="shared" si="87"/>
        <v/>
      </c>
      <c r="AV111" s="192" t="str">
        <f t="shared" si="87"/>
        <v/>
      </c>
      <c r="AW111" s="192" t="str">
        <f t="shared" si="87"/>
        <v/>
      </c>
      <c r="AX111" s="192" t="str">
        <f t="shared" si="87"/>
        <v/>
      </c>
      <c r="AY111" s="192" t="str">
        <f t="shared" si="87"/>
        <v/>
      </c>
      <c r="AZ111" s="192" t="str">
        <f t="shared" si="87"/>
        <v/>
      </c>
      <c r="BA111" s="192" t="str">
        <f t="shared" si="87"/>
        <v/>
      </c>
      <c r="BB111" s="192" t="str">
        <f t="shared" si="87"/>
        <v/>
      </c>
      <c r="BC111" s="192" t="str">
        <f t="shared" si="87"/>
        <v/>
      </c>
      <c r="BD111" s="192" t="str">
        <f t="shared" si="87"/>
        <v/>
      </c>
      <c r="BE111" s="192" t="str">
        <f t="shared" si="87"/>
        <v/>
      </c>
      <c r="BF111" s="195" t="str">
        <f t="shared" si="87"/>
        <v/>
      </c>
    </row>
    <row r="112" spans="1:58" ht="15.75" customHeight="1">
      <c r="A112" s="29">
        <f t="shared" si="124"/>
        <v>0</v>
      </c>
      <c r="B112" s="44"/>
      <c r="C112" s="53"/>
      <c r="D112" s="46"/>
      <c r="E112" s="5" t="s">
        <v>4</v>
      </c>
      <c r="F112" s="47"/>
      <c r="G112" s="46"/>
      <c r="H112" s="46"/>
      <c r="I112" s="48"/>
      <c r="J112" s="88" t="str">
        <f t="shared" si="107"/>
        <v/>
      </c>
      <c r="K112" s="33"/>
      <c r="L112" s="31" t="str">
        <f t="shared" si="109"/>
        <v/>
      </c>
      <c r="M112" s="32">
        <f t="shared" si="108"/>
        <v>0</v>
      </c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23"/>
      <c r="AA112" s="191">
        <f t="shared" si="78"/>
        <v>0</v>
      </c>
      <c r="AB112" s="191">
        <f t="shared" si="139"/>
        <v>0</v>
      </c>
      <c r="AC112" s="191" t="str">
        <f t="shared" si="62"/>
        <v/>
      </c>
      <c r="AD112" s="192" t="str">
        <f t="shared" si="140"/>
        <v/>
      </c>
      <c r="AE112" s="192" t="str">
        <f t="shared" si="141"/>
        <v/>
      </c>
      <c r="AF112" s="192" t="str">
        <f t="shared" si="142"/>
        <v/>
      </c>
      <c r="AG112" s="192" t="str">
        <f t="shared" si="143"/>
        <v/>
      </c>
      <c r="AH112" s="192" t="str">
        <f t="shared" si="144"/>
        <v/>
      </c>
      <c r="AI112" s="192" t="str">
        <f t="shared" si="145"/>
        <v/>
      </c>
      <c r="AJ112" s="192" t="str">
        <f t="shared" si="146"/>
        <v/>
      </c>
      <c r="AK112" s="192" t="str">
        <f t="shared" si="147"/>
        <v/>
      </c>
      <c r="AL112" s="192" t="str">
        <f t="shared" si="148"/>
        <v/>
      </c>
      <c r="AM112" s="192" t="str">
        <f t="shared" si="149"/>
        <v/>
      </c>
      <c r="AN112" s="192" t="str">
        <f t="shared" si="150"/>
        <v/>
      </c>
      <c r="AO112" s="192" t="str">
        <f t="shared" si="151"/>
        <v/>
      </c>
      <c r="AP112" s="193">
        <f t="shared" si="75"/>
        <v>1</v>
      </c>
      <c r="AQ112" s="194" t="str">
        <f t="shared" si="152"/>
        <v/>
      </c>
      <c r="AR112" s="191" t="str">
        <f t="shared" si="79"/>
        <v/>
      </c>
      <c r="AS112" s="191" t="str">
        <f t="shared" si="80"/>
        <v/>
      </c>
      <c r="AT112" s="191" t="str">
        <f t="shared" si="106"/>
        <v/>
      </c>
      <c r="AU112" s="192" t="str">
        <f t="shared" si="87"/>
        <v/>
      </c>
      <c r="AV112" s="192" t="str">
        <f t="shared" si="87"/>
        <v/>
      </c>
      <c r="AW112" s="192" t="str">
        <f t="shared" si="87"/>
        <v/>
      </c>
      <c r="AX112" s="192" t="str">
        <f t="shared" si="87"/>
        <v/>
      </c>
      <c r="AY112" s="192" t="str">
        <f t="shared" si="87"/>
        <v/>
      </c>
      <c r="AZ112" s="192" t="str">
        <f t="shared" si="87"/>
        <v/>
      </c>
      <c r="BA112" s="192" t="str">
        <f t="shared" si="87"/>
        <v/>
      </c>
      <c r="BB112" s="192" t="str">
        <f t="shared" si="87"/>
        <v/>
      </c>
      <c r="BC112" s="192" t="str">
        <f t="shared" si="87"/>
        <v/>
      </c>
      <c r="BD112" s="192" t="str">
        <f t="shared" si="87"/>
        <v/>
      </c>
      <c r="BE112" s="192" t="str">
        <f t="shared" si="87"/>
        <v/>
      </c>
      <c r="BF112" s="195" t="str">
        <f t="shared" si="87"/>
        <v/>
      </c>
    </row>
    <row r="113" spans="1:61" ht="15.75" customHeight="1">
      <c r="A113" s="29" t="str">
        <f t="shared" si="124"/>
        <v>Miscellaneous</v>
      </c>
      <c r="B113" s="44"/>
      <c r="C113" s="53"/>
      <c r="D113" s="46"/>
      <c r="E113" s="5" t="s">
        <v>4</v>
      </c>
      <c r="F113" s="47"/>
      <c r="G113" s="46"/>
      <c r="H113" s="46"/>
      <c r="I113" s="48"/>
      <c r="J113" s="88" t="str">
        <f t="shared" si="107"/>
        <v/>
      </c>
      <c r="K113" s="33"/>
      <c r="L113" s="31" t="str">
        <f t="shared" si="109"/>
        <v/>
      </c>
      <c r="M113" s="32">
        <f t="shared" si="108"/>
        <v>0</v>
      </c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23"/>
      <c r="AA113" s="191">
        <f t="shared" si="78"/>
        <v>0</v>
      </c>
      <c r="AB113" s="191">
        <f t="shared" si="110"/>
        <v>0</v>
      </c>
      <c r="AC113" s="191" t="str">
        <f t="shared" si="62"/>
        <v/>
      </c>
      <c r="AD113" s="192" t="str">
        <f t="shared" si="111"/>
        <v/>
      </c>
      <c r="AE113" s="192" t="str">
        <f t="shared" si="112"/>
        <v/>
      </c>
      <c r="AF113" s="192" t="str">
        <f t="shared" si="113"/>
        <v/>
      </c>
      <c r="AG113" s="192" t="str">
        <f t="shared" si="114"/>
        <v/>
      </c>
      <c r="AH113" s="192" t="str">
        <f t="shared" si="115"/>
        <v/>
      </c>
      <c r="AI113" s="192" t="str">
        <f t="shared" si="116"/>
        <v/>
      </c>
      <c r="AJ113" s="192" t="str">
        <f t="shared" si="117"/>
        <v/>
      </c>
      <c r="AK113" s="192" t="str">
        <f t="shared" si="118"/>
        <v/>
      </c>
      <c r="AL113" s="192" t="str">
        <f t="shared" si="119"/>
        <v/>
      </c>
      <c r="AM113" s="192" t="str">
        <f t="shared" si="120"/>
        <v/>
      </c>
      <c r="AN113" s="192" t="str">
        <f t="shared" si="121"/>
        <v/>
      </c>
      <c r="AO113" s="192" t="str">
        <f t="shared" si="122"/>
        <v/>
      </c>
      <c r="AP113" s="193">
        <f t="shared" si="75"/>
        <v>1</v>
      </c>
      <c r="AQ113" s="194" t="str">
        <f t="shared" si="123"/>
        <v/>
      </c>
      <c r="AR113" s="191" t="str">
        <f t="shared" si="79"/>
        <v/>
      </c>
      <c r="AS113" s="191" t="str">
        <f t="shared" si="80"/>
        <v/>
      </c>
      <c r="AT113" s="191" t="str">
        <f t="shared" si="106"/>
        <v/>
      </c>
      <c r="AU113" s="192" t="str">
        <f t="shared" si="87"/>
        <v/>
      </c>
      <c r="AV113" s="192" t="str">
        <f t="shared" si="87"/>
        <v/>
      </c>
      <c r="AW113" s="192" t="str">
        <f t="shared" si="87"/>
        <v/>
      </c>
      <c r="AX113" s="192" t="str">
        <f t="shared" si="87"/>
        <v/>
      </c>
      <c r="AY113" s="192" t="str">
        <f t="shared" si="87"/>
        <v/>
      </c>
      <c r="AZ113" s="192" t="str">
        <f t="shared" si="87"/>
        <v/>
      </c>
      <c r="BA113" s="192" t="str">
        <f t="shared" si="87"/>
        <v/>
      </c>
      <c r="BB113" s="192" t="str">
        <f t="shared" si="87"/>
        <v/>
      </c>
      <c r="BC113" s="192" t="str">
        <f t="shared" si="87"/>
        <v/>
      </c>
      <c r="BD113" s="192" t="str">
        <f t="shared" si="87"/>
        <v/>
      </c>
      <c r="BE113" s="192" t="str">
        <f t="shared" si="87"/>
        <v/>
      </c>
      <c r="BF113" s="195" t="str">
        <f t="shared" si="87"/>
        <v/>
      </c>
    </row>
    <row r="114" spans="1:61" ht="15.75" customHeight="1">
      <c r="A114" s="29" t="str">
        <f t="shared" si="124"/>
        <v>Miscellaneous</v>
      </c>
      <c r="B114" s="44"/>
      <c r="C114" s="53"/>
      <c r="D114" s="46"/>
      <c r="E114" s="5" t="s">
        <v>4</v>
      </c>
      <c r="F114" s="47"/>
      <c r="G114" s="46"/>
      <c r="H114" s="46"/>
      <c r="I114" s="48"/>
      <c r="J114" s="88" t="str">
        <f t="shared" si="107"/>
        <v/>
      </c>
      <c r="K114" s="33"/>
      <c r="L114" s="31" t="str">
        <f t="shared" si="109"/>
        <v/>
      </c>
      <c r="M114" s="32">
        <f t="shared" si="108"/>
        <v>0</v>
      </c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23"/>
      <c r="AA114" s="191">
        <f t="shared" si="78"/>
        <v>0</v>
      </c>
      <c r="AB114" s="191">
        <f t="shared" si="92"/>
        <v>0</v>
      </c>
      <c r="AC114" s="191" t="str">
        <f t="shared" si="62"/>
        <v/>
      </c>
      <c r="AD114" s="192" t="str">
        <f t="shared" si="93"/>
        <v/>
      </c>
      <c r="AE114" s="192" t="str">
        <f t="shared" si="94"/>
        <v/>
      </c>
      <c r="AF114" s="192" t="str">
        <f t="shared" si="95"/>
        <v/>
      </c>
      <c r="AG114" s="192" t="str">
        <f t="shared" si="96"/>
        <v/>
      </c>
      <c r="AH114" s="192" t="str">
        <f t="shared" si="97"/>
        <v/>
      </c>
      <c r="AI114" s="192" t="str">
        <f t="shared" si="98"/>
        <v/>
      </c>
      <c r="AJ114" s="192" t="str">
        <f t="shared" si="99"/>
        <v/>
      </c>
      <c r="AK114" s="192" t="str">
        <f t="shared" si="100"/>
        <v/>
      </c>
      <c r="AL114" s="192" t="str">
        <f t="shared" si="101"/>
        <v/>
      </c>
      <c r="AM114" s="192" t="str">
        <f t="shared" si="102"/>
        <v/>
      </c>
      <c r="AN114" s="192" t="str">
        <f t="shared" si="103"/>
        <v/>
      </c>
      <c r="AO114" s="192" t="str">
        <f t="shared" si="104"/>
        <v/>
      </c>
      <c r="AP114" s="193">
        <f t="shared" si="75"/>
        <v>1</v>
      </c>
      <c r="AQ114" s="194" t="str">
        <f t="shared" si="105"/>
        <v/>
      </c>
      <c r="AR114" s="191" t="str">
        <f t="shared" si="79"/>
        <v/>
      </c>
      <c r="AS114" s="191" t="str">
        <f t="shared" si="80"/>
        <v/>
      </c>
      <c r="AT114" s="191" t="str">
        <f t="shared" si="106"/>
        <v/>
      </c>
      <c r="AU114" s="192" t="str">
        <f t="shared" si="87"/>
        <v/>
      </c>
      <c r="AV114" s="192" t="str">
        <f t="shared" si="87"/>
        <v/>
      </c>
      <c r="AW114" s="192" t="str">
        <f t="shared" si="87"/>
        <v/>
      </c>
      <c r="AX114" s="192" t="str">
        <f t="shared" si="87"/>
        <v/>
      </c>
      <c r="AY114" s="192" t="str">
        <f t="shared" si="87"/>
        <v/>
      </c>
      <c r="AZ114" s="192" t="str">
        <f t="shared" si="87"/>
        <v/>
      </c>
      <c r="BA114" s="192" t="str">
        <f t="shared" si="87"/>
        <v/>
      </c>
      <c r="BB114" s="192" t="str">
        <f t="shared" si="87"/>
        <v/>
      </c>
      <c r="BC114" s="192" t="str">
        <f t="shared" si="87"/>
        <v/>
      </c>
      <c r="BD114" s="192" t="str">
        <f t="shared" si="87"/>
        <v/>
      </c>
      <c r="BE114" s="192" t="str">
        <f t="shared" si="87"/>
        <v/>
      </c>
      <c r="BF114" s="195" t="str">
        <f t="shared" si="87"/>
        <v/>
      </c>
    </row>
    <row r="115" spans="1:61" ht="15.75" customHeight="1">
      <c r="A115" s="29" t="str">
        <f t="shared" ref="A115" si="153">A114</f>
        <v>Miscellaneous</v>
      </c>
      <c r="B115" s="44"/>
      <c r="C115" s="53"/>
      <c r="D115" s="46"/>
      <c r="E115" s="5" t="s">
        <v>4</v>
      </c>
      <c r="F115" s="47"/>
      <c r="G115" s="46"/>
      <c r="H115" s="46"/>
      <c r="I115" s="49"/>
      <c r="J115" s="88" t="str">
        <f t="shared" si="107"/>
        <v/>
      </c>
      <c r="K115" s="33"/>
      <c r="L115" s="31" t="str">
        <f t="shared" si="109"/>
        <v/>
      </c>
      <c r="M115" s="32">
        <f t="shared" si="108"/>
        <v>0</v>
      </c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23"/>
      <c r="AA115" s="191">
        <f t="shared" si="78"/>
        <v>0</v>
      </c>
      <c r="AB115" s="191">
        <f t="shared" si="92"/>
        <v>0</v>
      </c>
      <c r="AC115" s="191" t="str">
        <f t="shared" si="62"/>
        <v/>
      </c>
      <c r="AD115" s="192" t="str">
        <f t="shared" si="93"/>
        <v/>
      </c>
      <c r="AE115" s="192" t="str">
        <f t="shared" si="94"/>
        <v/>
      </c>
      <c r="AF115" s="192" t="str">
        <f t="shared" si="95"/>
        <v/>
      </c>
      <c r="AG115" s="192" t="str">
        <f t="shared" si="96"/>
        <v/>
      </c>
      <c r="AH115" s="192" t="str">
        <f t="shared" si="97"/>
        <v/>
      </c>
      <c r="AI115" s="192" t="str">
        <f t="shared" si="98"/>
        <v/>
      </c>
      <c r="AJ115" s="192" t="str">
        <f t="shared" si="99"/>
        <v/>
      </c>
      <c r="AK115" s="192" t="str">
        <f t="shared" si="100"/>
        <v/>
      </c>
      <c r="AL115" s="192" t="str">
        <f t="shared" si="101"/>
        <v/>
      </c>
      <c r="AM115" s="192" t="str">
        <f t="shared" si="102"/>
        <v/>
      </c>
      <c r="AN115" s="192" t="str">
        <f t="shared" si="103"/>
        <v/>
      </c>
      <c r="AO115" s="192" t="str">
        <f t="shared" si="104"/>
        <v/>
      </c>
      <c r="AP115" s="193">
        <f t="shared" si="75"/>
        <v>1</v>
      </c>
      <c r="AQ115" s="194" t="str">
        <f t="shared" si="105"/>
        <v/>
      </c>
      <c r="AR115" s="191" t="str">
        <f t="shared" si="79"/>
        <v/>
      </c>
      <c r="AS115" s="191" t="str">
        <f t="shared" si="80"/>
        <v/>
      </c>
      <c r="AT115" s="191" t="str">
        <f t="shared" si="106"/>
        <v/>
      </c>
      <c r="AU115" s="192" t="str">
        <f t="shared" si="87"/>
        <v/>
      </c>
      <c r="AV115" s="192" t="str">
        <f t="shared" si="87"/>
        <v/>
      </c>
      <c r="AW115" s="192" t="str">
        <f t="shared" si="87"/>
        <v/>
      </c>
      <c r="AX115" s="192" t="str">
        <f t="shared" si="87"/>
        <v/>
      </c>
      <c r="AY115" s="192" t="str">
        <f t="shared" si="87"/>
        <v/>
      </c>
      <c r="AZ115" s="192" t="str">
        <f t="shared" si="87"/>
        <v/>
      </c>
      <c r="BA115" s="192" t="str">
        <f t="shared" si="87"/>
        <v/>
      </c>
      <c r="BB115" s="192" t="str">
        <f t="shared" si="87"/>
        <v/>
      </c>
      <c r="BC115" s="192" t="str">
        <f t="shared" si="87"/>
        <v/>
      </c>
      <c r="BD115" s="192" t="str">
        <f t="shared" si="87"/>
        <v/>
      </c>
      <c r="BE115" s="192" t="str">
        <f t="shared" si="87"/>
        <v/>
      </c>
      <c r="BF115" s="195" t="str">
        <f t="shared" si="87"/>
        <v/>
      </c>
    </row>
    <row r="116" spans="1:61">
      <c r="A116" s="34"/>
      <c r="B116" s="22"/>
      <c r="C116" s="23"/>
      <c r="D116" s="2"/>
      <c r="E116" s="2"/>
      <c r="F116" s="23"/>
      <c r="G116" s="24"/>
      <c r="H116" s="89" t="s">
        <v>61</v>
      </c>
      <c r="I116" s="36">
        <f>SUMIF(Planner_Category,'Master Data'!$B9,Planner!$I$5:$I$115)</f>
        <v>400</v>
      </c>
      <c r="K116" s="37">
        <f>SUMIF(Planner_Category,'Master Data'!$B101,Planner!$K$5:$K$115)</f>
        <v>0</v>
      </c>
      <c r="L116" s="37">
        <f>SUMIF(Planner_Category,'Master Data'!$B101,Planner!$L$5:$L$115)</f>
        <v>0</v>
      </c>
      <c r="M116" s="90">
        <f>SUMIF(Planner_Category,'Master Data'!$B101,Planner!$M$5:$M$115)</f>
        <v>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</row>
    <row r="117" spans="1:61">
      <c r="F117" s="18"/>
      <c r="K117" s="18"/>
      <c r="L117" s="71"/>
    </row>
    <row r="118" spans="1:61">
      <c r="K118" s="18"/>
      <c r="L118" s="71"/>
    </row>
    <row r="119" spans="1:61">
      <c r="K119" s="18"/>
      <c r="L119" s="71"/>
    </row>
    <row r="121" spans="1:61" ht="22.5" customHeight="1">
      <c r="C121" s="22"/>
    </row>
    <row r="122" spans="1:61">
      <c r="C122" s="22"/>
    </row>
    <row r="123" spans="1:61">
      <c r="C123" s="22"/>
    </row>
    <row r="124" spans="1:61">
      <c r="C124" s="22"/>
    </row>
  </sheetData>
  <conditionalFormatting sqref="J5:J115">
    <cfRule type="colorScale" priority="1">
      <colorScale>
        <cfvo type="percentile" val="5"/>
        <cfvo type="percentile" val="10"/>
        <cfvo type="percentile" val="15"/>
        <color rgb="FFF8696B"/>
        <color rgb="FFFFEB84"/>
        <color rgb="FF63BE7B"/>
      </colorScale>
    </cfRule>
  </conditionalFormatting>
  <dataValidations count="5">
    <dataValidation type="list" allowBlank="1" showInputMessage="1" showErrorMessage="1" sqref="F5:F10 F105:F115 F80:F94 F97:F102 F64:F77 F58:F61 F41:F55 F18:F38 F13:F15">
      <formula1>List_Frequency</formula1>
    </dataValidation>
    <dataValidation type="list" allowBlank="1" showInputMessage="1" showErrorMessage="1" sqref="D80:D94 D105:D115 D5:D10 D13:D15 D18:D38 D41:D55 D58:D61 D64:D77 D97:D102">
      <formula1>List_Tags</formula1>
    </dataValidation>
    <dataValidation type="list" allowBlank="1" showInputMessage="1" showErrorMessage="1" sqref="E5:E10 E105:E115 E18:E38 E41:E55 E58:E61 E64:E77 E97:E102 E80:E94 E13:E15">
      <formula1>List_BudgetIndicator</formula1>
    </dataValidation>
    <dataValidation type="list" allowBlank="1" showInputMessage="1" showErrorMessage="1" sqref="B80:B94 B105:B115 B13:B15 B18:B38 B41:B55 B58:B61 B64:B77 B5:B10 B97:B102">
      <formula1>List_Person</formula1>
    </dataValidation>
    <dataValidation type="list" allowBlank="1" showInputMessage="1" showErrorMessage="1" sqref="H5:H10 H105:H115 H18:H38 H41:H55 H58:H61 H64:H77 H80:H94 H97:H102 H13:H15">
      <formula1>List_AlternateCurrency</formula1>
    </dataValidation>
  </dataValidations>
  <pageMargins left="0.15748031496062992" right="0.15748031496062992" top="0.35433070866141736" bottom="0.31496062992125984" header="0.15748031496062992" footer="0.15748031496062992"/>
  <pageSetup paperSize="9" scale="40" orientation="portrait" r:id="rId1"/>
  <headerFooter>
    <oddHeader>&amp;F</oddHeader>
    <oddFooter>&amp;L., Clive&amp;CPage &amp;P&amp;R&amp;D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1"/>
  </sheetPr>
  <dimension ref="A1:T52"/>
  <sheetViews>
    <sheetView showGridLines="0" zoomScale="80" zoomScaleNormal="80" workbookViewId="0">
      <selection activeCell="W32" sqref="W32"/>
    </sheetView>
  </sheetViews>
  <sheetFormatPr defaultRowHeight="15"/>
  <cols>
    <col min="1" max="1" width="3" style="10" customWidth="1"/>
    <col min="2" max="2" width="23.5703125" style="10" bestFit="1" customWidth="1"/>
    <col min="3" max="3" width="8.28515625" style="10" customWidth="1"/>
    <col min="4" max="4" width="3" style="10" customWidth="1"/>
    <col min="5" max="5" width="17.7109375" style="10" bestFit="1" customWidth="1"/>
    <col min="6" max="6" width="22.7109375" style="85" bestFit="1" customWidth="1"/>
    <col min="7" max="7" width="3.5703125" style="10" customWidth="1"/>
    <col min="8" max="8" width="17.7109375" style="10" bestFit="1" customWidth="1"/>
    <col min="9" max="9" width="2.28515625" style="10" customWidth="1"/>
    <col min="10" max="10" width="15" style="10" bestFit="1" customWidth="1"/>
    <col min="11" max="11" width="3.28515625" style="10" customWidth="1"/>
    <col min="12" max="12" width="13.85546875" style="10" customWidth="1"/>
    <col min="13" max="13" width="9.28515625" style="10" bestFit="1" customWidth="1"/>
    <col min="14" max="14" width="3.28515625" style="10" customWidth="1"/>
    <col min="15" max="15" width="11.7109375" style="10" customWidth="1"/>
    <col min="16" max="16" width="3.140625" style="10" customWidth="1"/>
    <col min="17" max="17" width="18" style="10" bestFit="1" customWidth="1"/>
    <col min="18" max="18" width="15.7109375" style="10" bestFit="1" customWidth="1"/>
    <col min="19" max="19" width="18" style="10" bestFit="1" customWidth="1"/>
    <col min="20" max="20" width="14.85546875" style="10" customWidth="1"/>
    <col min="21" max="16384" width="9.140625" style="10"/>
  </cols>
  <sheetData>
    <row r="1" spans="1:20" s="105" customFormat="1" ht="26.25">
      <c r="A1" s="142" t="s">
        <v>95</v>
      </c>
      <c r="B1" s="142"/>
      <c r="C1" s="142"/>
      <c r="D1" s="142"/>
      <c r="E1" s="142"/>
      <c r="F1" s="142"/>
      <c r="G1" s="107" t="s">
        <v>145</v>
      </c>
    </row>
    <row r="2" spans="1:20" s="107" customFormat="1" ht="21">
      <c r="A2" s="122" t="s">
        <v>187</v>
      </c>
      <c r="B2" s="144"/>
      <c r="C2" s="144"/>
      <c r="D2" s="144"/>
      <c r="E2" s="144"/>
      <c r="F2" s="144"/>
      <c r="Q2" s="145" t="s">
        <v>81</v>
      </c>
      <c r="R2" s="143" t="s">
        <v>128</v>
      </c>
      <c r="S2" s="164">
        <v>40343</v>
      </c>
    </row>
    <row r="3" spans="1:20" s="146" customFormat="1" ht="21" customHeight="1">
      <c r="B3" s="147" t="s">
        <v>105</v>
      </c>
      <c r="E3" s="147" t="s">
        <v>98</v>
      </c>
      <c r="F3" s="147"/>
      <c r="H3" s="147" t="s">
        <v>87</v>
      </c>
      <c r="I3" s="147"/>
      <c r="J3" s="147" t="s">
        <v>50</v>
      </c>
      <c r="K3" s="147"/>
      <c r="L3" s="147" t="s">
        <v>96</v>
      </c>
      <c r="M3" s="147"/>
      <c r="N3" s="147"/>
      <c r="O3" s="147" t="s">
        <v>107</v>
      </c>
      <c r="P3" s="147"/>
      <c r="Q3" s="148" t="s">
        <v>80</v>
      </c>
      <c r="R3" s="148" t="s">
        <v>0</v>
      </c>
      <c r="S3" s="148" t="s">
        <v>1</v>
      </c>
      <c r="T3" s="149"/>
    </row>
    <row r="4" spans="1:20" ht="15.75">
      <c r="A4" s="72"/>
      <c r="B4" s="73" t="s">
        <v>6</v>
      </c>
      <c r="C4" s="72"/>
      <c r="D4" s="72"/>
      <c r="E4" s="73" t="s">
        <v>100</v>
      </c>
      <c r="F4" s="74"/>
      <c r="G4" s="72"/>
      <c r="H4" s="73" t="s">
        <v>100</v>
      </c>
      <c r="I4" s="72"/>
      <c r="J4" s="75" t="s">
        <v>49</v>
      </c>
      <c r="K4" s="72"/>
      <c r="L4" s="76" t="s">
        <v>11</v>
      </c>
      <c r="M4" s="77" t="s">
        <v>6</v>
      </c>
      <c r="N4" s="72"/>
      <c r="O4" s="73" t="s">
        <v>16</v>
      </c>
      <c r="P4" s="72"/>
      <c r="Q4" s="9" t="str">
        <f>'Start Here!'!$P$8</f>
        <v>GBP</v>
      </c>
      <c r="R4" s="9" t="str">
        <f>Q4</f>
        <v>GBP</v>
      </c>
      <c r="S4" s="9">
        <v>1</v>
      </c>
      <c r="T4" s="80"/>
    </row>
    <row r="5" spans="1:20" ht="15.75">
      <c r="A5" s="72"/>
      <c r="B5" s="79" t="s">
        <v>9</v>
      </c>
      <c r="C5" s="72"/>
      <c r="D5" s="72"/>
      <c r="E5" s="79" t="str">
        <f>IF('Start Here!'!E6&lt;&gt;"",'Start Here!'!E6,"")</f>
        <v>Einstein</v>
      </c>
      <c r="F5" s="78" t="s">
        <v>127</v>
      </c>
      <c r="G5" s="72"/>
      <c r="H5" s="81" t="s">
        <v>71</v>
      </c>
      <c r="I5" s="72"/>
      <c r="J5" s="79" t="s">
        <v>90</v>
      </c>
      <c r="K5" s="72"/>
      <c r="L5" s="82" t="s">
        <v>4</v>
      </c>
      <c r="M5" s="77" t="s">
        <v>97</v>
      </c>
      <c r="N5" s="72"/>
      <c r="O5" s="79" t="s">
        <v>136</v>
      </c>
      <c r="P5" s="72"/>
      <c r="Q5" s="7" t="str">
        <f>Q4</f>
        <v>GBP</v>
      </c>
      <c r="R5" s="6" t="s">
        <v>103</v>
      </c>
      <c r="S5" s="8">
        <v>1.45621</v>
      </c>
      <c r="T5" s="80"/>
    </row>
    <row r="6" spans="1:20" ht="15.75">
      <c r="B6" s="79" t="s">
        <v>5</v>
      </c>
      <c r="E6" s="79" t="str">
        <f>IF('Start Here!'!E7&lt;&gt;"",'Start Here!'!E7,"")</f>
        <v>Zoe</v>
      </c>
      <c r="F6" s="78" t="s">
        <v>127</v>
      </c>
      <c r="H6" s="81" t="s">
        <v>77</v>
      </c>
      <c r="J6" s="83" t="s">
        <v>16</v>
      </c>
      <c r="L6" s="82" t="s">
        <v>131</v>
      </c>
      <c r="M6" s="77" t="s">
        <v>132</v>
      </c>
      <c r="O6" s="79" t="s">
        <v>109</v>
      </c>
      <c r="Q6" s="7" t="str">
        <f>Q5</f>
        <v>GBP</v>
      </c>
      <c r="R6" s="6" t="s">
        <v>108</v>
      </c>
      <c r="S6" s="6">
        <v>68.045400000000001</v>
      </c>
      <c r="T6" s="80"/>
    </row>
    <row r="7" spans="1:20" ht="15.75">
      <c r="B7" s="83" t="s">
        <v>18</v>
      </c>
      <c r="E7" s="79" t="str">
        <f>IF('Start Here!'!E8&lt;&gt;"",'Start Here!'!E8,"")</f>
        <v/>
      </c>
      <c r="F7" s="78" t="s">
        <v>127</v>
      </c>
      <c r="H7" s="84" t="s">
        <v>64</v>
      </c>
      <c r="J7" s="83" t="s">
        <v>91</v>
      </c>
      <c r="O7" s="79" t="s">
        <v>110</v>
      </c>
      <c r="Q7" s="7" t="str">
        <f t="shared" ref="Q7:Q50" si="0">Q6</f>
        <v>GBP</v>
      </c>
      <c r="R7" s="6"/>
      <c r="S7" s="6"/>
      <c r="T7" s="80"/>
    </row>
    <row r="8" spans="1:20" ht="15.75">
      <c r="B8" s="83" t="s">
        <v>7</v>
      </c>
      <c r="E8" s="84"/>
      <c r="F8" s="74"/>
      <c r="H8" s="84" t="s">
        <v>75</v>
      </c>
      <c r="J8" s="83" t="s">
        <v>26</v>
      </c>
      <c r="O8" s="79" t="s">
        <v>111</v>
      </c>
      <c r="Q8" s="7" t="str">
        <f t="shared" si="0"/>
        <v>GBP</v>
      </c>
      <c r="R8" s="6"/>
      <c r="S8" s="6"/>
      <c r="T8" s="80"/>
    </row>
    <row r="9" spans="1:20" ht="15.75">
      <c r="B9" s="83" t="s">
        <v>10</v>
      </c>
      <c r="E9" s="84"/>
      <c r="F9" s="74"/>
      <c r="H9" s="84" t="s">
        <v>69</v>
      </c>
      <c r="J9" s="83" t="s">
        <v>51</v>
      </c>
      <c r="O9" s="79" t="s">
        <v>112</v>
      </c>
      <c r="Q9" s="7" t="str">
        <f t="shared" si="0"/>
        <v>GBP</v>
      </c>
      <c r="R9" s="6"/>
      <c r="S9" s="6"/>
      <c r="T9" s="80"/>
    </row>
    <row r="10" spans="1:20" ht="15.75">
      <c r="B10" s="83" t="s">
        <v>17</v>
      </c>
      <c r="E10" s="84"/>
      <c r="F10" s="74"/>
      <c r="H10" s="84" t="s">
        <v>66</v>
      </c>
      <c r="J10" s="83" t="s">
        <v>92</v>
      </c>
      <c r="O10" s="79" t="s">
        <v>113</v>
      </c>
      <c r="Q10" s="7" t="str">
        <f t="shared" si="0"/>
        <v>GBP</v>
      </c>
      <c r="R10" s="6"/>
      <c r="S10" s="6"/>
      <c r="T10" s="80"/>
    </row>
    <row r="11" spans="1:20" ht="15.75">
      <c r="B11" s="83" t="s">
        <v>8</v>
      </c>
      <c r="E11" s="84"/>
      <c r="F11" s="74"/>
      <c r="H11" s="84" t="s">
        <v>74</v>
      </c>
      <c r="J11" s="83" t="s">
        <v>93</v>
      </c>
      <c r="O11" s="79" t="s">
        <v>114</v>
      </c>
      <c r="Q11" s="7" t="str">
        <f t="shared" si="0"/>
        <v>GBP</v>
      </c>
      <c r="R11" s="6"/>
      <c r="S11" s="6"/>
      <c r="T11" s="80"/>
    </row>
    <row r="12" spans="1:20" ht="15.75">
      <c r="B12" s="83" t="s">
        <v>62</v>
      </c>
      <c r="E12" s="84"/>
      <c r="F12" s="74"/>
      <c r="H12" s="84" t="s">
        <v>76</v>
      </c>
      <c r="O12" s="79" t="s">
        <v>115</v>
      </c>
      <c r="Q12" s="7" t="str">
        <f t="shared" si="0"/>
        <v>GBP</v>
      </c>
      <c r="R12" s="6"/>
      <c r="S12" s="6"/>
      <c r="T12" s="80"/>
    </row>
    <row r="13" spans="1:20" ht="15.75">
      <c r="E13" s="84"/>
      <c r="F13" s="74"/>
      <c r="H13" s="84" t="s">
        <v>70</v>
      </c>
      <c r="O13" s="79" t="s">
        <v>116</v>
      </c>
      <c r="Q13" s="7" t="str">
        <f t="shared" si="0"/>
        <v>GBP</v>
      </c>
      <c r="R13" s="6"/>
      <c r="S13" s="6"/>
      <c r="T13" s="80"/>
    </row>
    <row r="14" spans="1:20" ht="15.75">
      <c r="E14" s="84"/>
      <c r="F14" s="74"/>
      <c r="H14" s="84" t="s">
        <v>65</v>
      </c>
      <c r="O14" s="79" t="s">
        <v>117</v>
      </c>
      <c r="Q14" s="7" t="str">
        <f t="shared" si="0"/>
        <v>GBP</v>
      </c>
      <c r="R14" s="6"/>
      <c r="S14" s="6"/>
      <c r="T14" s="80"/>
    </row>
    <row r="15" spans="1:20" ht="15.75">
      <c r="E15" s="84"/>
      <c r="F15" s="74"/>
      <c r="H15" s="84" t="s">
        <v>73</v>
      </c>
      <c r="O15" s="79" t="s">
        <v>118</v>
      </c>
      <c r="Q15" s="7" t="str">
        <f t="shared" si="0"/>
        <v>GBP</v>
      </c>
      <c r="R15" s="6"/>
      <c r="S15" s="6"/>
      <c r="T15" s="80"/>
    </row>
    <row r="16" spans="1:20" ht="15.75">
      <c r="E16" s="84"/>
      <c r="F16" s="74"/>
      <c r="H16" s="84" t="s">
        <v>12</v>
      </c>
      <c r="O16" s="79" t="s">
        <v>119</v>
      </c>
      <c r="Q16" s="7" t="str">
        <f t="shared" si="0"/>
        <v>GBP</v>
      </c>
      <c r="R16" s="6"/>
      <c r="S16" s="6"/>
      <c r="T16" s="80"/>
    </row>
    <row r="17" spans="5:20" ht="15.75">
      <c r="E17" s="84"/>
      <c r="F17" s="74"/>
      <c r="H17" s="84" t="s">
        <v>72</v>
      </c>
      <c r="O17" s="79" t="s">
        <v>120</v>
      </c>
      <c r="Q17" s="7" t="str">
        <f t="shared" si="0"/>
        <v>GBP</v>
      </c>
      <c r="R17" s="6"/>
      <c r="S17" s="6"/>
      <c r="T17" s="80"/>
    </row>
    <row r="18" spans="5:20" ht="15.75">
      <c r="E18" s="84"/>
      <c r="F18" s="74"/>
      <c r="H18" s="84" t="s">
        <v>99</v>
      </c>
      <c r="O18" s="74"/>
      <c r="Q18" s="7" t="str">
        <f t="shared" si="0"/>
        <v>GBP</v>
      </c>
      <c r="R18" s="6"/>
      <c r="S18" s="6"/>
      <c r="T18" s="80"/>
    </row>
    <row r="19" spans="5:20" ht="15.75">
      <c r="E19" s="84"/>
      <c r="F19" s="74"/>
      <c r="H19" s="84" t="s">
        <v>67</v>
      </c>
      <c r="O19" s="74"/>
      <c r="Q19" s="7" t="str">
        <f t="shared" si="0"/>
        <v>GBP</v>
      </c>
      <c r="R19" s="6"/>
      <c r="S19" s="6"/>
      <c r="T19" s="80"/>
    </row>
    <row r="20" spans="5:20" ht="15.75">
      <c r="E20" s="84"/>
      <c r="F20" s="74"/>
      <c r="H20" s="84"/>
      <c r="O20" s="74"/>
      <c r="Q20" s="7" t="str">
        <f t="shared" si="0"/>
        <v>GBP</v>
      </c>
      <c r="R20" s="6"/>
      <c r="S20" s="6"/>
      <c r="T20" s="80"/>
    </row>
    <row r="21" spans="5:20" ht="15.75">
      <c r="E21" s="84"/>
      <c r="F21" s="74"/>
      <c r="H21" s="84"/>
      <c r="O21" s="74"/>
      <c r="Q21" s="7" t="str">
        <f t="shared" si="0"/>
        <v>GBP</v>
      </c>
      <c r="R21" s="6"/>
      <c r="S21" s="6"/>
      <c r="T21" s="80"/>
    </row>
    <row r="22" spans="5:20" ht="15.75">
      <c r="E22" s="84"/>
      <c r="F22" s="74"/>
      <c r="H22" s="84"/>
      <c r="O22" s="74"/>
      <c r="Q22" s="7" t="str">
        <f t="shared" si="0"/>
        <v>GBP</v>
      </c>
      <c r="R22" s="6"/>
      <c r="S22" s="6"/>
      <c r="T22" s="80"/>
    </row>
    <row r="23" spans="5:20" ht="15.75">
      <c r="E23" s="84"/>
      <c r="F23" s="74"/>
      <c r="H23" s="84"/>
      <c r="O23" s="74"/>
      <c r="Q23" s="7" t="str">
        <f t="shared" si="0"/>
        <v>GBP</v>
      </c>
      <c r="R23" s="6"/>
      <c r="S23" s="6"/>
      <c r="T23" s="80"/>
    </row>
    <row r="24" spans="5:20" ht="15.75">
      <c r="E24" s="84"/>
      <c r="F24" s="74"/>
      <c r="H24" s="84"/>
      <c r="O24" s="74"/>
      <c r="Q24" s="7" t="str">
        <f t="shared" si="0"/>
        <v>GBP</v>
      </c>
      <c r="R24" s="6"/>
      <c r="S24" s="6"/>
      <c r="T24" s="80"/>
    </row>
    <row r="25" spans="5:20" ht="15.75">
      <c r="E25" s="84"/>
      <c r="F25" s="74"/>
      <c r="H25" s="84"/>
      <c r="O25" s="74"/>
      <c r="Q25" s="7" t="str">
        <f t="shared" si="0"/>
        <v>GBP</v>
      </c>
      <c r="R25" s="6"/>
      <c r="S25" s="6"/>
      <c r="T25" s="80"/>
    </row>
    <row r="26" spans="5:20" ht="15.75">
      <c r="E26" s="84"/>
      <c r="F26" s="74"/>
      <c r="H26" s="84"/>
      <c r="O26" s="74"/>
      <c r="Q26" s="7" t="str">
        <f t="shared" si="0"/>
        <v>GBP</v>
      </c>
      <c r="R26" s="6"/>
      <c r="S26" s="6"/>
      <c r="T26" s="80"/>
    </row>
    <row r="27" spans="5:20" ht="15.75">
      <c r="E27" s="84"/>
      <c r="F27" s="74"/>
      <c r="H27" s="84"/>
      <c r="O27" s="74"/>
      <c r="Q27" s="7" t="str">
        <f t="shared" si="0"/>
        <v>GBP</v>
      </c>
      <c r="R27" s="6"/>
      <c r="S27" s="6"/>
      <c r="T27" s="80"/>
    </row>
    <row r="28" spans="5:20" ht="15.75">
      <c r="E28" s="84"/>
      <c r="F28" s="74"/>
      <c r="H28" s="84"/>
      <c r="O28" s="74"/>
      <c r="Q28" s="7" t="str">
        <f t="shared" si="0"/>
        <v>GBP</v>
      </c>
      <c r="R28" s="6"/>
      <c r="S28" s="6"/>
      <c r="T28" s="80"/>
    </row>
    <row r="29" spans="5:20" ht="15.75">
      <c r="E29" s="84"/>
      <c r="F29" s="74"/>
      <c r="H29" s="84"/>
      <c r="O29" s="74"/>
      <c r="Q29" s="7" t="str">
        <f t="shared" si="0"/>
        <v>GBP</v>
      </c>
      <c r="R29" s="6"/>
      <c r="S29" s="6"/>
      <c r="T29" s="80"/>
    </row>
    <row r="30" spans="5:20" ht="15.75">
      <c r="E30" s="84"/>
      <c r="F30" s="74"/>
      <c r="H30" s="84"/>
      <c r="Q30" s="7" t="str">
        <f t="shared" si="0"/>
        <v>GBP</v>
      </c>
      <c r="R30" s="6"/>
      <c r="S30" s="6"/>
      <c r="T30" s="80"/>
    </row>
    <row r="31" spans="5:20" ht="15.75">
      <c r="E31" s="84"/>
      <c r="F31" s="74"/>
      <c r="H31" s="84"/>
      <c r="Q31" s="7" t="str">
        <f t="shared" si="0"/>
        <v>GBP</v>
      </c>
      <c r="R31" s="6"/>
      <c r="S31" s="6"/>
      <c r="T31" s="80"/>
    </row>
    <row r="32" spans="5:20" ht="15.75">
      <c r="E32" s="84"/>
      <c r="F32" s="74"/>
      <c r="H32" s="84"/>
      <c r="Q32" s="7" t="str">
        <f t="shared" si="0"/>
        <v>GBP</v>
      </c>
      <c r="R32" s="6"/>
      <c r="S32" s="6"/>
      <c r="T32" s="80"/>
    </row>
    <row r="33" spans="5:20" ht="15.75">
      <c r="E33" s="84"/>
      <c r="F33" s="74"/>
      <c r="H33" s="84"/>
      <c r="Q33" s="7" t="str">
        <f t="shared" si="0"/>
        <v>GBP</v>
      </c>
      <c r="R33" s="6"/>
      <c r="S33" s="6"/>
      <c r="T33" s="80"/>
    </row>
    <row r="34" spans="5:20" ht="15.75">
      <c r="E34" s="84"/>
      <c r="F34" s="74"/>
      <c r="H34" s="84"/>
      <c r="Q34" s="7" t="str">
        <f t="shared" si="0"/>
        <v>GBP</v>
      </c>
      <c r="R34" s="6"/>
      <c r="S34" s="6"/>
      <c r="T34" s="80"/>
    </row>
    <row r="35" spans="5:20" ht="15.75">
      <c r="E35" s="84"/>
      <c r="F35" s="74"/>
      <c r="H35" s="84"/>
      <c r="Q35" s="7" t="str">
        <f t="shared" si="0"/>
        <v>GBP</v>
      </c>
      <c r="R35" s="6"/>
      <c r="S35" s="6"/>
      <c r="T35" s="80"/>
    </row>
    <row r="36" spans="5:20" ht="15.75">
      <c r="E36" s="84"/>
      <c r="F36" s="74"/>
      <c r="H36" s="84"/>
      <c r="Q36" s="7" t="str">
        <f t="shared" si="0"/>
        <v>GBP</v>
      </c>
      <c r="R36" s="6"/>
      <c r="S36" s="6"/>
      <c r="T36" s="80"/>
    </row>
    <row r="37" spans="5:20" ht="15.75">
      <c r="E37" s="84"/>
      <c r="F37" s="74"/>
      <c r="H37" s="84"/>
      <c r="Q37" s="7" t="str">
        <f t="shared" si="0"/>
        <v>GBP</v>
      </c>
      <c r="R37" s="6"/>
      <c r="S37" s="6"/>
      <c r="T37" s="80"/>
    </row>
    <row r="38" spans="5:20" ht="15.75">
      <c r="E38" s="84"/>
      <c r="F38" s="74"/>
      <c r="H38" s="84"/>
      <c r="Q38" s="7" t="str">
        <f t="shared" si="0"/>
        <v>GBP</v>
      </c>
      <c r="R38" s="6"/>
      <c r="S38" s="6"/>
      <c r="T38" s="80"/>
    </row>
    <row r="39" spans="5:20" ht="15.75">
      <c r="E39" s="84"/>
      <c r="F39" s="74"/>
      <c r="H39" s="84"/>
      <c r="Q39" s="7" t="str">
        <f t="shared" si="0"/>
        <v>GBP</v>
      </c>
      <c r="R39" s="6"/>
      <c r="S39" s="6"/>
      <c r="T39" s="80"/>
    </row>
    <row r="40" spans="5:20" ht="15.75">
      <c r="E40" s="84"/>
      <c r="F40" s="74"/>
      <c r="H40" s="84"/>
      <c r="Q40" s="7" t="str">
        <f t="shared" si="0"/>
        <v>GBP</v>
      </c>
      <c r="R40" s="6"/>
      <c r="S40" s="6"/>
      <c r="T40" s="80"/>
    </row>
    <row r="41" spans="5:20" ht="15.75">
      <c r="E41" s="84"/>
      <c r="F41" s="74"/>
      <c r="H41" s="84"/>
      <c r="Q41" s="7" t="str">
        <f t="shared" si="0"/>
        <v>GBP</v>
      </c>
      <c r="R41" s="6"/>
      <c r="S41" s="6"/>
      <c r="T41" s="80"/>
    </row>
    <row r="42" spans="5:20" ht="15.75">
      <c r="E42" s="84"/>
      <c r="F42" s="74"/>
      <c r="H42" s="84"/>
      <c r="Q42" s="7" t="str">
        <f t="shared" si="0"/>
        <v>GBP</v>
      </c>
      <c r="R42" s="6"/>
      <c r="S42" s="6"/>
      <c r="T42" s="80"/>
    </row>
    <row r="43" spans="5:20" ht="15.75">
      <c r="E43" s="84"/>
      <c r="F43" s="74"/>
      <c r="H43" s="84"/>
      <c r="Q43" s="7" t="str">
        <f t="shared" si="0"/>
        <v>GBP</v>
      </c>
      <c r="R43" s="6"/>
      <c r="S43" s="6"/>
      <c r="T43" s="80"/>
    </row>
    <row r="44" spans="5:20" ht="15.75">
      <c r="E44" s="84"/>
      <c r="F44" s="74"/>
      <c r="H44" s="84"/>
      <c r="Q44" s="7" t="str">
        <f t="shared" si="0"/>
        <v>GBP</v>
      </c>
      <c r="R44" s="6"/>
      <c r="S44" s="6"/>
      <c r="T44" s="80"/>
    </row>
    <row r="45" spans="5:20" ht="15.75">
      <c r="E45" s="84"/>
      <c r="F45" s="74"/>
      <c r="H45" s="84"/>
      <c r="Q45" s="7" t="str">
        <f t="shared" si="0"/>
        <v>GBP</v>
      </c>
      <c r="R45" s="6"/>
      <c r="S45" s="6"/>
      <c r="T45" s="80"/>
    </row>
    <row r="46" spans="5:20" ht="15.75">
      <c r="E46" s="84"/>
      <c r="F46" s="74"/>
      <c r="H46" s="84"/>
      <c r="Q46" s="7" t="str">
        <f t="shared" si="0"/>
        <v>GBP</v>
      </c>
      <c r="R46" s="6"/>
      <c r="S46" s="6"/>
      <c r="T46" s="80"/>
    </row>
    <row r="47" spans="5:20" ht="15.75">
      <c r="E47" s="84"/>
      <c r="F47" s="74"/>
      <c r="H47" s="84"/>
      <c r="Q47" s="7" t="str">
        <f t="shared" si="0"/>
        <v>GBP</v>
      </c>
      <c r="R47" s="6"/>
      <c r="S47" s="6"/>
      <c r="T47" s="80"/>
    </row>
    <row r="48" spans="5:20" ht="15.75">
      <c r="E48" s="84"/>
      <c r="F48" s="74"/>
      <c r="H48" s="84"/>
      <c r="Q48" s="7" t="str">
        <f t="shared" si="0"/>
        <v>GBP</v>
      </c>
      <c r="R48" s="6"/>
      <c r="S48" s="6"/>
      <c r="T48" s="80"/>
    </row>
    <row r="49" spans="5:20" ht="15.75">
      <c r="E49" s="84"/>
      <c r="F49" s="74"/>
      <c r="H49" s="84"/>
      <c r="Q49" s="7" t="str">
        <f t="shared" si="0"/>
        <v>GBP</v>
      </c>
      <c r="R49" s="6"/>
      <c r="S49" s="6"/>
      <c r="T49" s="80"/>
    </row>
    <row r="50" spans="5:20" ht="15.75">
      <c r="E50" s="84"/>
      <c r="F50" s="74"/>
      <c r="H50" s="84"/>
      <c r="Q50" s="7" t="str">
        <f t="shared" si="0"/>
        <v>GBP</v>
      </c>
      <c r="R50" s="6"/>
      <c r="S50" s="6"/>
      <c r="T50" s="80"/>
    </row>
    <row r="51" spans="5:20">
      <c r="F51" s="74"/>
    </row>
    <row r="52" spans="5:20">
      <c r="F52" s="7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49</vt:i4>
      </vt:variant>
    </vt:vector>
  </HeadingPairs>
  <TitlesOfParts>
    <vt:vector size="53" baseType="lpstr">
      <vt:lpstr>Start Here!</vt:lpstr>
      <vt:lpstr>Dashboard</vt:lpstr>
      <vt:lpstr>Planner</vt:lpstr>
      <vt:lpstr>Master Data</vt:lpstr>
      <vt:lpstr>Alt_Currency</vt:lpstr>
      <vt:lpstr>Annual</vt:lpstr>
      <vt:lpstr>Apr</vt:lpstr>
      <vt:lpstr>Aug</vt:lpstr>
      <vt:lpstr>Budget_Apr</vt:lpstr>
      <vt:lpstr>Budget_Aug</vt:lpstr>
      <vt:lpstr>Budget_Dec</vt:lpstr>
      <vt:lpstr>Budget_Feb</vt:lpstr>
      <vt:lpstr>Budget_Jan</vt:lpstr>
      <vt:lpstr>Budget_Jul</vt:lpstr>
      <vt:lpstr>Budget_Jun</vt:lpstr>
      <vt:lpstr>Budget_Mar</vt:lpstr>
      <vt:lpstr>Budget_May</vt:lpstr>
      <vt:lpstr>Budget_Nov</vt:lpstr>
      <vt:lpstr>Budget_Oct</vt:lpstr>
      <vt:lpstr>Budget_Sep</vt:lpstr>
      <vt:lpstr>Current_Year</vt:lpstr>
      <vt:lpstr>Dec</vt:lpstr>
      <vt:lpstr>Feb</vt:lpstr>
      <vt:lpstr>Filter_Currency</vt:lpstr>
      <vt:lpstr>Filter_Currency_ExchangeRate</vt:lpstr>
      <vt:lpstr>Filter_Graph</vt:lpstr>
      <vt:lpstr>Filter_Person</vt:lpstr>
      <vt:lpstr>Filter_Tag</vt:lpstr>
      <vt:lpstr>Jan</vt:lpstr>
      <vt:lpstr>Jul</vt:lpstr>
      <vt:lpstr>Jun</vt:lpstr>
      <vt:lpstr>List_BudgetIndicator</vt:lpstr>
      <vt:lpstr>List_Category</vt:lpstr>
      <vt:lpstr>List_Expense</vt:lpstr>
      <vt:lpstr>List_Frequency</vt:lpstr>
      <vt:lpstr>List_Income</vt:lpstr>
      <vt:lpstr>List_ReportingGraph</vt:lpstr>
      <vt:lpstr>Local_Currency</vt:lpstr>
      <vt:lpstr>Lookup_Currencies</vt:lpstr>
      <vt:lpstr>Lookup_Graph</vt:lpstr>
      <vt:lpstr>Mar</vt:lpstr>
      <vt:lpstr>May</vt:lpstr>
      <vt:lpstr>Monthly</vt:lpstr>
      <vt:lpstr>Nov</vt:lpstr>
      <vt:lpstr>Oct</vt:lpstr>
      <vt:lpstr>Planner_Category</vt:lpstr>
      <vt:lpstr>Planner_Person</vt:lpstr>
      <vt:lpstr>Planner_Tag</vt:lpstr>
      <vt:lpstr>Planner_Type</vt:lpstr>
      <vt:lpstr>Planner!Print_Area</vt:lpstr>
      <vt:lpstr>Planner!Print_Titles</vt:lpstr>
      <vt:lpstr>Sep</vt:lpstr>
      <vt:lpstr>Tag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Clive</cp:lastModifiedBy>
  <cp:lastPrinted>2010-06-07T15:33:35Z</cp:lastPrinted>
  <dcterms:created xsi:type="dcterms:W3CDTF">2010-06-02T10:40:20Z</dcterms:created>
  <dcterms:modified xsi:type="dcterms:W3CDTF">2010-06-21T08:10:38Z</dcterms:modified>
</cp:coreProperties>
</file>