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128" windowHeight="10164" activeTab="0"/>
  </bookViews>
  <sheets>
    <sheet name="Financial Ratios" sheetId="1" r:id="rId1"/>
  </sheets>
  <definedNames>
    <definedName name="_xlnm.Print_Titles" localSheetId="0">'Financial Ratios'!$1:$5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<sst xmlns="http://schemas.openxmlformats.org/spreadsheetml/2006/main" count="179" uniqueCount="155">
  <si>
    <t>Cash</t>
  </si>
  <si>
    <t>Accounts receivable</t>
  </si>
  <si>
    <t>Inventory</t>
  </si>
  <si>
    <t xml:space="preserve">   Total current assets</t>
  </si>
  <si>
    <t>Net fixed assets</t>
  </si>
  <si>
    <t>Total assets</t>
  </si>
  <si>
    <t>Accounts payable</t>
  </si>
  <si>
    <t>Accrued liabilities</t>
  </si>
  <si>
    <t>Notes payable</t>
  </si>
  <si>
    <t xml:space="preserve">   Total current liabilities</t>
  </si>
  <si>
    <t>Long-term debt</t>
  </si>
  <si>
    <t>Common stock</t>
  </si>
  <si>
    <t>Retained earnings</t>
  </si>
  <si>
    <t xml:space="preserve">   Total equity</t>
  </si>
  <si>
    <t>Total liabilities and equity</t>
  </si>
  <si>
    <t>Comparative Balance Sheets</t>
  </si>
  <si>
    <t>Comparative Income Statements</t>
  </si>
  <si>
    <t>Sales</t>
  </si>
  <si>
    <t>Cost of sales</t>
  </si>
  <si>
    <t>Selling expenses</t>
  </si>
  <si>
    <t>Interest expense</t>
  </si>
  <si>
    <t>General and admin expenses</t>
  </si>
  <si>
    <t xml:space="preserve">   Pre-tax income</t>
  </si>
  <si>
    <t>Net income</t>
  </si>
  <si>
    <t>Income taxes (40%)</t>
  </si>
  <si>
    <t>Current ratio</t>
  </si>
  <si>
    <t>Marketable securities</t>
  </si>
  <si>
    <t>Fixed assets turnover</t>
  </si>
  <si>
    <t>Return on equity</t>
  </si>
  <si>
    <t>Accounts receivable turnover</t>
  </si>
  <si>
    <t>Days purchases in accounts payable</t>
  </si>
  <si>
    <t>Accounts payable turnover</t>
  </si>
  <si>
    <t>DuPont Return on Investment</t>
  </si>
  <si>
    <t xml:space="preserve">  Net income</t>
  </si>
  <si>
    <t xml:space="preserve">  Average total assets</t>
  </si>
  <si>
    <t xml:space="preserve">  Net profit margin</t>
  </si>
  <si>
    <t>Modified DuPont - Return on Equity</t>
  </si>
  <si>
    <t xml:space="preserve">  Net profit after tax</t>
  </si>
  <si>
    <t xml:space="preserve">  Current assets</t>
  </si>
  <si>
    <t>Measures the ability to pay current liabilities out of current assets.</t>
  </si>
  <si>
    <t>Measures the ability to pay current liabilities out of the most liquid of current assets.</t>
  </si>
  <si>
    <t>Short term liquidity</t>
  </si>
  <si>
    <t xml:space="preserve">  = Current ratio</t>
  </si>
  <si>
    <t>Average collection period (Days Sales Outstanding)</t>
  </si>
  <si>
    <t>Inventory turnover</t>
  </si>
  <si>
    <t>Measures the ability to collect from customers.</t>
  </si>
  <si>
    <t>Measures the average number of day that it takes to collect accounts receivable.</t>
  </si>
  <si>
    <t>Measures the saleability of inventory.  Indicates the number of time inventory is sold or "turned" per year.</t>
  </si>
  <si>
    <t xml:space="preserve">  Cost of goods sold</t>
  </si>
  <si>
    <t>Days sales in inventory</t>
  </si>
  <si>
    <t>Measures inventory levels based on days sales.</t>
  </si>
  <si>
    <t xml:space="preserve">  = Days sales in inventory</t>
  </si>
  <si>
    <t xml:space="preserve">  = Inventory turnover</t>
  </si>
  <si>
    <t xml:space="preserve">  = Average collection period (Days Sales Outstanding)</t>
  </si>
  <si>
    <t xml:space="preserve">  = Accounts receivable turnover</t>
  </si>
  <si>
    <t xml:space="preserve">  = Quick ratio</t>
  </si>
  <si>
    <t>Long term solvency</t>
  </si>
  <si>
    <t>Debt ratio</t>
  </si>
  <si>
    <t>Indicates the percentage of assets financed with debt or liabilities</t>
  </si>
  <si>
    <t xml:space="preserve">  Total assets</t>
  </si>
  <si>
    <t xml:space="preserve">  = Debt ratio</t>
  </si>
  <si>
    <t>Times interest earned - income (interest coverage)</t>
  </si>
  <si>
    <t xml:space="preserve">  = Times interest earned - income (interest coverage)</t>
  </si>
  <si>
    <t>Measures the ability to pay interest out of profits.</t>
  </si>
  <si>
    <t>Times interest earned - cash flow (interest coverage)</t>
  </si>
  <si>
    <t xml:space="preserve">  Cash flow from operations and interest</t>
  </si>
  <si>
    <t xml:space="preserve">  = Times interest earned - cash flow (interest coverage)</t>
  </si>
  <si>
    <t>Measures the ability to pay interest out of cash flow.</t>
  </si>
  <si>
    <t>Profitability Ratios</t>
  </si>
  <si>
    <t>Return on assets</t>
  </si>
  <si>
    <t xml:space="preserve">  = Return on assets</t>
  </si>
  <si>
    <t xml:space="preserve">  = Return on equity</t>
  </si>
  <si>
    <t>Measures the effectiveness of assets used to produce profits.</t>
  </si>
  <si>
    <t>Measures the profitibility of owners investments.</t>
  </si>
  <si>
    <t>Profit margin</t>
  </si>
  <si>
    <t>Measures the % of each $1 of revenue that is left over as profit.</t>
  </si>
  <si>
    <t xml:space="preserve">  Sales</t>
  </si>
  <si>
    <t xml:space="preserve">  = Profit margin</t>
  </si>
  <si>
    <t>Measures the efficiency of assets used to produce sales.</t>
  </si>
  <si>
    <t xml:space="preserve">  = Fixed asset turnover</t>
  </si>
  <si>
    <t>Measures the efficiency of fixed assets used to produce sales.</t>
  </si>
  <si>
    <t xml:space="preserve">  = Return on investment</t>
  </si>
  <si>
    <t xml:space="preserve">          or</t>
  </si>
  <si>
    <t xml:space="preserve">  = Equity mutliplier</t>
  </si>
  <si>
    <t xml:space="preserve">  x ROI</t>
  </si>
  <si>
    <t>Gross margin</t>
  </si>
  <si>
    <t xml:space="preserve">  / Sales</t>
  </si>
  <si>
    <t xml:space="preserve">  = Gross margin %</t>
  </si>
  <si>
    <t>Gross profit</t>
  </si>
  <si>
    <t xml:space="preserve">  Gross profit</t>
  </si>
  <si>
    <t>Operating profit</t>
  </si>
  <si>
    <t>Operating margin</t>
  </si>
  <si>
    <t xml:space="preserve">  Operating profit</t>
  </si>
  <si>
    <t xml:space="preserve">  = Operating margin</t>
  </si>
  <si>
    <t xml:space="preserve">  / Current liabilities</t>
  </si>
  <si>
    <t xml:space="preserve">  (Cash</t>
  </si>
  <si>
    <t xml:space="preserve">  + Marketable secrities</t>
  </si>
  <si>
    <t xml:space="preserve">  + Accounts receivable)</t>
  </si>
  <si>
    <t xml:space="preserve">  Annual net credit sales</t>
  </si>
  <si>
    <t xml:space="preserve">  / Average net account receivables</t>
  </si>
  <si>
    <t xml:space="preserve">  365 days</t>
  </si>
  <si>
    <t xml:space="preserve">  / Accounts receivable turnover</t>
  </si>
  <si>
    <t xml:space="preserve">  / Average inventory</t>
  </si>
  <si>
    <t xml:space="preserve">  / Inventory turnover</t>
  </si>
  <si>
    <t xml:space="preserve">  Total liabilities</t>
  </si>
  <si>
    <t xml:space="preserve">  / Total assets</t>
  </si>
  <si>
    <t xml:space="preserve">  Net income before interest expense and taxes</t>
  </si>
  <si>
    <t xml:space="preserve">  / Interest expense</t>
  </si>
  <si>
    <t xml:space="preserve">  / Average total assets</t>
  </si>
  <si>
    <t xml:space="preserve">  / Average stockholders equity</t>
  </si>
  <si>
    <t xml:space="preserve">  / Average fixed assets</t>
  </si>
  <si>
    <t xml:space="preserve">  / Total asset turnover</t>
  </si>
  <si>
    <t xml:space="preserve">  / Average equity</t>
  </si>
  <si>
    <t>Total asset turnover</t>
  </si>
  <si>
    <t xml:space="preserve">  = Total asset turnover</t>
  </si>
  <si>
    <t>Current asset turnover</t>
  </si>
  <si>
    <t xml:space="preserve">  / Average current assets</t>
  </si>
  <si>
    <t xml:space="preserve">  = Current asset turnover</t>
  </si>
  <si>
    <t>Other Ratios</t>
  </si>
  <si>
    <t xml:space="preserve">  Total purchases</t>
  </si>
  <si>
    <t xml:space="preserve">  / Average accounts payable</t>
  </si>
  <si>
    <t xml:space="preserve">  = Accounts payable turnover</t>
  </si>
  <si>
    <t xml:space="preserve">  / Account payable turnover</t>
  </si>
  <si>
    <t xml:space="preserve">  = Days purchases in accounts payable</t>
  </si>
  <si>
    <t>Days in Cash Operation Cycle</t>
  </si>
  <si>
    <t xml:space="preserve">  + Days sales in inventory</t>
  </si>
  <si>
    <t xml:space="preserve">  - Days purchases in accounts payable</t>
  </si>
  <si>
    <t xml:space="preserve">  = Days in Cash Operation Cycle</t>
  </si>
  <si>
    <t xml:space="preserve">   Average collection period (Days Sales Outstanding)</t>
  </si>
  <si>
    <t>Quick ratio (Acid Test)</t>
  </si>
  <si>
    <t>Total asstes to equity</t>
  </si>
  <si>
    <t xml:space="preserve">  = Total assets to equity</t>
  </si>
  <si>
    <t>Total liabilities to total assets</t>
  </si>
  <si>
    <t xml:space="preserve">  = Total liabilities to total assets</t>
  </si>
  <si>
    <t>Total liabilities to equity</t>
  </si>
  <si>
    <t xml:space="preserve">  / Total stockholders equity</t>
  </si>
  <si>
    <t xml:space="preserve">  = Total liabilities to equity</t>
  </si>
  <si>
    <t>Interest bearing debt to total assets</t>
  </si>
  <si>
    <t xml:space="preserve">  Interest bearing debt</t>
  </si>
  <si>
    <t xml:space="preserve">  = Interest bearing debt to total assets</t>
  </si>
  <si>
    <t>Interest bearing debt to equity</t>
  </si>
  <si>
    <t xml:space="preserve">  / Total equity</t>
  </si>
  <si>
    <t xml:space="preserve">  = Interest bearing debt to equity</t>
  </si>
  <si>
    <t>Long term debt to long term capital</t>
  </si>
  <si>
    <t xml:space="preserve">  Long term debt / </t>
  </si>
  <si>
    <t xml:space="preserve">  (Long term debt </t>
  </si>
  <si>
    <t xml:space="preserve">  + Total equity)</t>
  </si>
  <si>
    <t xml:space="preserve">  = Long term debt to long term capital</t>
  </si>
  <si>
    <t>Inventory to net working capital</t>
  </si>
  <si>
    <t xml:space="preserve">  Inventory</t>
  </si>
  <si>
    <t xml:space="preserve">  / Net working capital</t>
  </si>
  <si>
    <t xml:space="preserve">  = Inventory to net working capital</t>
  </si>
  <si>
    <t>Financial Ratios Refesher</t>
  </si>
  <si>
    <t>© Agilecor 2001</t>
  </si>
  <si>
    <t>Agilecor - Business Planning, Financial Management &amp; Accounting Products &amp; Services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</si>
</sst>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_);_(@_)"/>
    <numFmt numFmtId="170" formatCode="0.0%"/>
    <numFmt numFmtId="171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5"/>
      <color indexed="12"/>
      <name val="MS Sans Serif"/>
      <family val="0"/>
    </font>
    <font>
      <u val="single"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0" fillId="0" borderId="0" xfId="17" applyNumberFormat="1" applyAlignment="1" applyProtection="1">
      <alignment/>
      <protection locked="0"/>
    </xf>
    <xf numFmtId="167" fontId="0" fillId="0" borderId="0" xfId="15" applyNumberFormat="1" applyAlignment="1" applyProtection="1">
      <alignment/>
      <protection locked="0"/>
    </xf>
    <xf numFmtId="167" fontId="0" fillId="0" borderId="2" xfId="15" applyNumberFormat="1" applyBorder="1" applyAlignment="1" applyProtection="1">
      <alignment/>
      <protection locked="0"/>
    </xf>
    <xf numFmtId="167" fontId="0" fillId="0" borderId="3" xfId="15" applyNumberFormat="1" applyFill="1" applyBorder="1" applyAlignment="1" applyProtection="1">
      <alignment/>
      <protection locked="0"/>
    </xf>
    <xf numFmtId="165" fontId="0" fillId="0" borderId="4" xfId="17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4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167" fontId="0" fillId="0" borderId="0" xfId="15" applyNumberFormat="1" applyFont="1" applyAlignment="1" applyProtection="1">
      <alignment/>
      <protection locked="0"/>
    </xf>
    <xf numFmtId="43" fontId="0" fillId="0" borderId="0" xfId="15" applyNumberFormat="1" applyFont="1" applyAlignment="1" applyProtection="1">
      <alignment/>
      <protection locked="0"/>
    </xf>
    <xf numFmtId="43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167" fontId="0" fillId="0" borderId="0" xfId="15" applyNumberFormat="1" applyFont="1" applyAlignment="1" applyProtection="1" quotePrefix="1">
      <alignment/>
      <protection locked="0"/>
    </xf>
    <xf numFmtId="167" fontId="0" fillId="0" borderId="0" xfId="0" applyNumberFormat="1" applyAlignment="1" applyProtection="1" quotePrefix="1">
      <alignment/>
      <protection locked="0"/>
    </xf>
    <xf numFmtId="170" fontId="0" fillId="0" borderId="0" xfId="20" applyNumberFormat="1" applyAlignment="1" applyProtection="1">
      <alignment/>
      <protection locked="0"/>
    </xf>
    <xf numFmtId="170" fontId="0" fillId="0" borderId="0" xfId="20" applyNumberForma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43" fontId="0" fillId="0" borderId="0" xfId="15" applyNumberFormat="1" applyAlignment="1" applyProtection="1">
      <alignment/>
      <protection locked="0"/>
    </xf>
    <xf numFmtId="43" fontId="0" fillId="0" borderId="2" xfId="0" applyNumberForma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ileco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9"/>
  <sheetViews>
    <sheetView tabSelected="1" workbookViewId="0" topLeftCell="A1">
      <selection activeCell="A7" sqref="A7"/>
    </sheetView>
  </sheetViews>
  <sheetFormatPr defaultColWidth="9.140625" defaultRowHeight="12.75"/>
  <cols>
    <col min="1" max="1" width="56.28125" style="4" customWidth="1"/>
    <col min="2" max="4" width="7.8515625" style="2" bestFit="1" customWidth="1"/>
    <col min="5" max="16384" width="8.8515625" style="2" customWidth="1"/>
  </cols>
  <sheetData>
    <row r="1" ht="15">
      <c r="A1" s="1" t="s">
        <v>152</v>
      </c>
    </row>
    <row r="2" ht="12.75">
      <c r="A2" s="3" t="s">
        <v>153</v>
      </c>
    </row>
    <row r="3" ht="12.75">
      <c r="A3" s="32" t="s">
        <v>154</v>
      </c>
    </row>
    <row r="4" ht="12.75">
      <c r="A4" s="3"/>
    </row>
    <row r="5" spans="2:4" ht="12.75">
      <c r="B5" s="5">
        <v>1999</v>
      </c>
      <c r="C5" s="5">
        <v>2000</v>
      </c>
      <c r="D5" s="5">
        <v>2001</v>
      </c>
    </row>
    <row r="6" ht="15">
      <c r="A6" s="1" t="s">
        <v>15</v>
      </c>
    </row>
    <row r="7" spans="2:4" ht="12.75">
      <c r="B7" s="6"/>
      <c r="C7" s="6"/>
      <c r="D7" s="6"/>
    </row>
    <row r="8" spans="1:4" ht="12.75">
      <c r="A8" s="4" t="s">
        <v>0</v>
      </c>
      <c r="B8" s="7">
        <v>30</v>
      </c>
      <c r="C8" s="7">
        <v>20</v>
      </c>
      <c r="D8" s="7">
        <v>30</v>
      </c>
    </row>
    <row r="9" spans="1:4" ht="12.75">
      <c r="A9" s="4" t="s">
        <v>26</v>
      </c>
      <c r="B9" s="8">
        <v>100</v>
      </c>
      <c r="C9" s="8">
        <v>150</v>
      </c>
      <c r="D9" s="8">
        <v>175</v>
      </c>
    </row>
    <row r="10" spans="1:4" ht="12.75">
      <c r="A10" s="4" t="s">
        <v>1</v>
      </c>
      <c r="B10" s="8">
        <v>200</v>
      </c>
      <c r="C10" s="8">
        <v>350</v>
      </c>
      <c r="D10" s="8">
        <v>470</v>
      </c>
    </row>
    <row r="11" spans="1:4" ht="12.75">
      <c r="A11" s="4" t="s">
        <v>2</v>
      </c>
      <c r="B11" s="8">
        <v>400</v>
      </c>
      <c r="C11" s="8">
        <v>510</v>
      </c>
      <c r="D11" s="8">
        <v>690</v>
      </c>
    </row>
    <row r="12" spans="1:4" ht="12.75">
      <c r="A12" s="4" t="s">
        <v>3</v>
      </c>
      <c r="B12" s="9">
        <f>SUM(B8:B11)</f>
        <v>730</v>
      </c>
      <c r="C12" s="9">
        <f>SUM(C8:C11)</f>
        <v>1030</v>
      </c>
      <c r="D12" s="9">
        <f>SUM(D8:D11)</f>
        <v>1365</v>
      </c>
    </row>
    <row r="13" spans="1:4" ht="12.75">
      <c r="A13" s="4" t="s">
        <v>4</v>
      </c>
      <c r="B13" s="10">
        <v>820</v>
      </c>
      <c r="C13" s="10">
        <v>825</v>
      </c>
      <c r="D13" s="10">
        <v>830</v>
      </c>
    </row>
    <row r="14" spans="1:4" ht="13.5" thickBot="1">
      <c r="A14" s="4" t="s">
        <v>5</v>
      </c>
      <c r="B14" s="11">
        <f>SUM(B12:B13)</f>
        <v>1550</v>
      </c>
      <c r="C14" s="11">
        <f>SUM(C12:C13)</f>
        <v>1855</v>
      </c>
      <c r="D14" s="11">
        <f>SUM(D12:D13)</f>
        <v>2195</v>
      </c>
    </row>
    <row r="16" spans="1:4" ht="12.75">
      <c r="A16" s="4" t="s">
        <v>6</v>
      </c>
      <c r="B16" s="7">
        <v>250</v>
      </c>
      <c r="C16" s="7">
        <v>300</v>
      </c>
      <c r="D16" s="7">
        <v>375</v>
      </c>
    </row>
    <row r="17" spans="1:4" ht="12.75">
      <c r="A17" s="4" t="s">
        <v>7</v>
      </c>
      <c r="B17" s="8">
        <v>200</v>
      </c>
      <c r="C17" s="8">
        <v>260</v>
      </c>
      <c r="D17" s="8">
        <v>315</v>
      </c>
    </row>
    <row r="18" spans="1:4" ht="12.75">
      <c r="A18" s="4" t="s">
        <v>8</v>
      </c>
      <c r="B18" s="8">
        <v>100</v>
      </c>
      <c r="C18" s="8">
        <v>150</v>
      </c>
      <c r="D18" s="8">
        <v>280</v>
      </c>
    </row>
    <row r="19" spans="1:4" ht="12.75">
      <c r="A19" s="4" t="s">
        <v>9</v>
      </c>
      <c r="B19" s="9">
        <f>SUM(B16:B18)</f>
        <v>550</v>
      </c>
      <c r="C19" s="9">
        <f>SUM(C16:C18)</f>
        <v>710</v>
      </c>
      <c r="D19" s="9">
        <f>SUM(D16:D18)</f>
        <v>970</v>
      </c>
    </row>
    <row r="20" spans="2:4" ht="12.75">
      <c r="B20" s="8"/>
      <c r="C20" s="8"/>
      <c r="D20" s="8"/>
    </row>
    <row r="21" spans="1:4" ht="12.75">
      <c r="A21" s="4" t="s">
        <v>10</v>
      </c>
      <c r="B21" s="8">
        <v>500</v>
      </c>
      <c r="C21" s="8">
        <v>500</v>
      </c>
      <c r="D21" s="8">
        <v>500</v>
      </c>
    </row>
    <row r="22" spans="2:4" ht="12.75">
      <c r="B22" s="8"/>
      <c r="C22" s="8"/>
      <c r="D22" s="8"/>
    </row>
    <row r="23" spans="1:4" ht="12.75">
      <c r="A23" s="4" t="s">
        <v>11</v>
      </c>
      <c r="B23" s="8">
        <v>100</v>
      </c>
      <c r="C23" s="8">
        <v>100</v>
      </c>
      <c r="D23" s="8">
        <v>100</v>
      </c>
    </row>
    <row r="24" spans="1:4" ht="12.75">
      <c r="A24" s="4" t="s">
        <v>12</v>
      </c>
      <c r="B24" s="8">
        <v>300</v>
      </c>
      <c r="C24" s="8">
        <v>395</v>
      </c>
      <c r="D24" s="8">
        <v>450</v>
      </c>
    </row>
    <row r="25" spans="1:4" ht="12.75">
      <c r="A25" s="4" t="s">
        <v>13</v>
      </c>
      <c r="B25" s="9">
        <f>SUM(B23:B24)</f>
        <v>400</v>
      </c>
      <c r="C25" s="9">
        <f>SUM(C23:C24)</f>
        <v>495</v>
      </c>
      <c r="D25" s="9">
        <f>SUM(D23:D24)</f>
        <v>550</v>
      </c>
    </row>
    <row r="26" spans="2:4" ht="12.75">
      <c r="B26" s="8"/>
      <c r="C26" s="8"/>
      <c r="D26" s="8"/>
    </row>
    <row r="27" spans="1:4" ht="13.5" thickBot="1">
      <c r="A27" s="4" t="s">
        <v>14</v>
      </c>
      <c r="B27" s="11">
        <f>B25+B21+B19</f>
        <v>1450</v>
      </c>
      <c r="C27" s="11">
        <f>C25+C21+C19</f>
        <v>1705</v>
      </c>
      <c r="D27" s="11">
        <f>D25+D21+D19</f>
        <v>2020</v>
      </c>
    </row>
    <row r="29" ht="15">
      <c r="A29" s="1" t="s">
        <v>16</v>
      </c>
    </row>
    <row r="30" spans="2:4" ht="12.75">
      <c r="B30" s="6"/>
      <c r="C30" s="6"/>
      <c r="D30" s="6"/>
    </row>
    <row r="31" spans="1:4" ht="12.75">
      <c r="A31" s="4" t="s">
        <v>17</v>
      </c>
      <c r="B31" s="7">
        <v>4000</v>
      </c>
      <c r="C31" s="7">
        <v>4800</v>
      </c>
      <c r="D31" s="7">
        <v>5800</v>
      </c>
    </row>
    <row r="32" spans="1:4" ht="12.75">
      <c r="A32" s="4" t="s">
        <v>18</v>
      </c>
      <c r="B32" s="8">
        <v>3040</v>
      </c>
      <c r="C32" s="8">
        <v>3820</v>
      </c>
      <c r="D32" s="8">
        <v>4760</v>
      </c>
    </row>
    <row r="33" spans="1:4" ht="12.75">
      <c r="A33" s="4" t="s">
        <v>88</v>
      </c>
      <c r="B33" s="9">
        <f>B31-B32</f>
        <v>960</v>
      </c>
      <c r="C33" s="9">
        <f>C31-C32</f>
        <v>980</v>
      </c>
      <c r="D33" s="9">
        <f>D31-D32</f>
        <v>1040</v>
      </c>
    </row>
    <row r="34" spans="1:4" ht="12.75">
      <c r="A34" s="4" t="s">
        <v>19</v>
      </c>
      <c r="B34" s="8">
        <v>320</v>
      </c>
      <c r="C34" s="8">
        <v>370</v>
      </c>
      <c r="D34" s="8">
        <v>430</v>
      </c>
    </row>
    <row r="35" spans="1:4" ht="12.75">
      <c r="A35" s="4" t="s">
        <v>21</v>
      </c>
      <c r="B35" s="8">
        <v>320</v>
      </c>
      <c r="C35" s="8">
        <v>370</v>
      </c>
      <c r="D35" s="8">
        <v>430</v>
      </c>
    </row>
    <row r="36" spans="1:4" ht="12.75">
      <c r="A36" s="4" t="s">
        <v>90</v>
      </c>
      <c r="B36" s="9">
        <f>B33-B34-B35</f>
        <v>320</v>
      </c>
      <c r="C36" s="9">
        <f>C33-C34-C35</f>
        <v>240</v>
      </c>
      <c r="D36" s="9">
        <f>D33-D34-D35</f>
        <v>180</v>
      </c>
    </row>
    <row r="37" spans="1:4" ht="12.75">
      <c r="A37" s="4" t="s">
        <v>20</v>
      </c>
      <c r="B37" s="8">
        <v>40</v>
      </c>
      <c r="C37" s="8">
        <v>50</v>
      </c>
      <c r="D37" s="8">
        <v>70</v>
      </c>
    </row>
    <row r="38" spans="1:4" ht="12.75">
      <c r="A38" s="4" t="s">
        <v>22</v>
      </c>
      <c r="B38" s="9">
        <f>B36-B37</f>
        <v>280</v>
      </c>
      <c r="C38" s="9">
        <f>C36-C37</f>
        <v>190</v>
      </c>
      <c r="D38" s="9">
        <f>D36-D37</f>
        <v>110</v>
      </c>
    </row>
    <row r="39" spans="1:4" ht="12.75">
      <c r="A39" s="4" t="s">
        <v>24</v>
      </c>
      <c r="B39" s="8">
        <f>B38*0.4</f>
        <v>112</v>
      </c>
      <c r="C39" s="8">
        <v>76</v>
      </c>
      <c r="D39" s="8">
        <v>44</v>
      </c>
    </row>
    <row r="40" spans="1:4" ht="13.5" thickBot="1">
      <c r="A40" s="4" t="s">
        <v>23</v>
      </c>
      <c r="B40" s="11">
        <f>B38-B39</f>
        <v>168</v>
      </c>
      <c r="C40" s="11">
        <f>C38-C39</f>
        <v>114</v>
      </c>
      <c r="D40" s="11">
        <f>D38-D39</f>
        <v>66</v>
      </c>
    </row>
    <row r="42" ht="15">
      <c r="A42" s="1" t="s">
        <v>41</v>
      </c>
    </row>
    <row r="43" ht="12.75">
      <c r="A43" s="3" t="s">
        <v>25</v>
      </c>
    </row>
    <row r="44" spans="1:4" ht="12.75">
      <c r="A44" s="4" t="s">
        <v>39</v>
      </c>
      <c r="B44" s="12"/>
      <c r="C44" s="12"/>
      <c r="D44" s="12"/>
    </row>
    <row r="45" spans="1:4" ht="12.75">
      <c r="A45" s="4" t="s">
        <v>38</v>
      </c>
      <c r="B45" s="13">
        <f>B12</f>
        <v>730</v>
      </c>
      <c r="C45" s="13">
        <f>C12</f>
        <v>1030</v>
      </c>
      <c r="D45" s="13">
        <f>D12</f>
        <v>1365</v>
      </c>
    </row>
    <row r="46" spans="1:4" ht="12.75">
      <c r="A46" s="4" t="s">
        <v>94</v>
      </c>
      <c r="B46" s="13">
        <f>B19</f>
        <v>550</v>
      </c>
      <c r="C46" s="13">
        <f>C19</f>
        <v>710</v>
      </c>
      <c r="D46" s="13">
        <f>D19</f>
        <v>970</v>
      </c>
    </row>
    <row r="47" spans="1:4" ht="12.75">
      <c r="A47" s="4" t="s">
        <v>42</v>
      </c>
      <c r="B47" s="14">
        <f>B45/B46</f>
        <v>1.3272727272727274</v>
      </c>
      <c r="C47" s="14">
        <f>C45/C46</f>
        <v>1.4507042253521127</v>
      </c>
      <c r="D47" s="14">
        <f>D45/D46</f>
        <v>1.407216494845361</v>
      </c>
    </row>
    <row r="48" spans="1:4" s="16" customFormat="1" ht="12.75">
      <c r="A48" s="3" t="s">
        <v>129</v>
      </c>
      <c r="B48" s="2"/>
      <c r="C48" s="15"/>
      <c r="D48" s="15"/>
    </row>
    <row r="49" spans="1:4" s="16" customFormat="1" ht="26.25">
      <c r="A49" s="4" t="s">
        <v>40</v>
      </c>
      <c r="B49" s="2"/>
      <c r="C49" s="15"/>
      <c r="D49" s="15"/>
    </row>
    <row r="50" spans="1:4" s="16" customFormat="1" ht="12.75">
      <c r="A50" s="17" t="s">
        <v>95</v>
      </c>
      <c r="B50" s="18">
        <f>B8</f>
        <v>30</v>
      </c>
      <c r="C50" s="18">
        <f>C8</f>
        <v>20</v>
      </c>
      <c r="D50" s="18">
        <f>D8</f>
        <v>30</v>
      </c>
    </row>
    <row r="51" spans="1:4" s="16" customFormat="1" ht="12.75">
      <c r="A51" s="17" t="s">
        <v>96</v>
      </c>
      <c r="B51" s="18">
        <f aca="true" t="shared" si="0" ref="B51:D52">B9</f>
        <v>100</v>
      </c>
      <c r="C51" s="18">
        <f t="shared" si="0"/>
        <v>150</v>
      </c>
      <c r="D51" s="18">
        <f t="shared" si="0"/>
        <v>175</v>
      </c>
    </row>
    <row r="52" spans="1:4" s="16" customFormat="1" ht="12.75">
      <c r="A52" s="17" t="s">
        <v>97</v>
      </c>
      <c r="B52" s="18">
        <f t="shared" si="0"/>
        <v>200</v>
      </c>
      <c r="C52" s="18">
        <f t="shared" si="0"/>
        <v>350</v>
      </c>
      <c r="D52" s="18">
        <f t="shared" si="0"/>
        <v>470</v>
      </c>
    </row>
    <row r="53" spans="1:4" s="16" customFormat="1" ht="12.75">
      <c r="A53" s="17" t="s">
        <v>94</v>
      </c>
      <c r="B53" s="18">
        <f>B19</f>
        <v>550</v>
      </c>
      <c r="C53" s="18">
        <f>C19</f>
        <v>710</v>
      </c>
      <c r="D53" s="18">
        <f>D19</f>
        <v>970</v>
      </c>
    </row>
    <row r="54" spans="1:4" s="16" customFormat="1" ht="12.75">
      <c r="A54" s="17" t="s">
        <v>55</v>
      </c>
      <c r="B54" s="19">
        <f>(B50+B51+B52)/B53</f>
        <v>0.6</v>
      </c>
      <c r="C54" s="19">
        <f>(C50+C51+C52)/C53</f>
        <v>0.7323943661971831</v>
      </c>
      <c r="D54" s="19">
        <f>(D50+D51+D52)/D53</f>
        <v>0.6958762886597938</v>
      </c>
    </row>
    <row r="55" spans="1:4" s="16" customFormat="1" ht="12.75">
      <c r="A55" s="3" t="s">
        <v>29</v>
      </c>
      <c r="B55" s="19"/>
      <c r="C55" s="19"/>
      <c r="D55" s="19"/>
    </row>
    <row r="56" spans="1:4" s="16" customFormat="1" ht="12.75">
      <c r="A56" s="17" t="s">
        <v>45</v>
      </c>
      <c r="B56" s="19"/>
      <c r="C56" s="19"/>
      <c r="D56" s="19"/>
    </row>
    <row r="57" spans="1:4" s="16" customFormat="1" ht="12.75">
      <c r="A57" s="17" t="s">
        <v>98</v>
      </c>
      <c r="B57" s="18">
        <f>B31:D31</f>
        <v>4000</v>
      </c>
      <c r="C57" s="18">
        <f>C31:E31</f>
        <v>4800</v>
      </c>
      <c r="D57" s="18">
        <f>D31:F31</f>
        <v>5800</v>
      </c>
    </row>
    <row r="58" spans="1:4" s="16" customFormat="1" ht="12.75">
      <c r="A58" s="17" t="s">
        <v>99</v>
      </c>
      <c r="B58" s="13">
        <f>B10</f>
        <v>200</v>
      </c>
      <c r="C58" s="13">
        <f>(B10+C10)/2</f>
        <v>275</v>
      </c>
      <c r="D58" s="13">
        <f>(C10+D10)/2</f>
        <v>410</v>
      </c>
    </row>
    <row r="59" spans="1:4" s="16" customFormat="1" ht="12.75">
      <c r="A59" s="17" t="s">
        <v>54</v>
      </c>
      <c r="B59" s="19">
        <f>B57/B58</f>
        <v>20</v>
      </c>
      <c r="C59" s="19">
        <f>C57/C58</f>
        <v>17.454545454545453</v>
      </c>
      <c r="D59" s="19">
        <f>D57/D58</f>
        <v>14.146341463414634</v>
      </c>
    </row>
    <row r="60" spans="1:4" s="16" customFormat="1" ht="12.75">
      <c r="A60" s="3" t="s">
        <v>43</v>
      </c>
      <c r="B60" s="19"/>
      <c r="C60" s="19"/>
      <c r="D60" s="19"/>
    </row>
    <row r="61" spans="1:4" s="16" customFormat="1" ht="26.25">
      <c r="A61" s="17" t="s">
        <v>46</v>
      </c>
      <c r="B61" s="19"/>
      <c r="C61" s="19"/>
      <c r="D61" s="19"/>
    </row>
    <row r="62" spans="1:4" s="16" customFormat="1" ht="12.75">
      <c r="A62" s="17" t="s">
        <v>100</v>
      </c>
      <c r="B62" s="18">
        <v>365</v>
      </c>
      <c r="C62" s="18">
        <v>365</v>
      </c>
      <c r="D62" s="18">
        <v>365</v>
      </c>
    </row>
    <row r="63" spans="1:4" s="16" customFormat="1" ht="12.75">
      <c r="A63" s="4" t="s">
        <v>101</v>
      </c>
      <c r="B63" s="19">
        <f>B59</f>
        <v>20</v>
      </c>
      <c r="C63" s="19">
        <f>C59</f>
        <v>17.454545454545453</v>
      </c>
      <c r="D63" s="19">
        <f>D59</f>
        <v>14.146341463414634</v>
      </c>
    </row>
    <row r="64" spans="1:4" s="16" customFormat="1" ht="12.75">
      <c r="A64" s="17" t="s">
        <v>53</v>
      </c>
      <c r="B64" s="19">
        <f>B62/B63</f>
        <v>18.25</v>
      </c>
      <c r="C64" s="19">
        <f>C62/C63</f>
        <v>20.911458333333336</v>
      </c>
      <c r="D64" s="19">
        <f>D62/D63</f>
        <v>25.801724137931036</v>
      </c>
    </row>
    <row r="65" spans="1:4" s="16" customFormat="1" ht="12.75">
      <c r="A65" s="3" t="s">
        <v>44</v>
      </c>
      <c r="B65" s="18"/>
      <c r="C65" s="18"/>
      <c r="D65" s="18"/>
    </row>
    <row r="66" spans="1:4" s="21" customFormat="1" ht="26.25">
      <c r="A66" s="17" t="s">
        <v>47</v>
      </c>
      <c r="B66" s="20"/>
      <c r="C66" s="20"/>
      <c r="D66" s="20"/>
    </row>
    <row r="67" spans="1:4" ht="12.75">
      <c r="A67" s="4" t="s">
        <v>48</v>
      </c>
      <c r="B67" s="13">
        <f>B32</f>
        <v>3040</v>
      </c>
      <c r="C67" s="13">
        <f>C32</f>
        <v>3820</v>
      </c>
      <c r="D67" s="13">
        <f>D32</f>
        <v>4760</v>
      </c>
    </row>
    <row r="68" spans="1:4" ht="12.75">
      <c r="A68" s="4" t="s">
        <v>102</v>
      </c>
      <c r="B68" s="13">
        <f>B11</f>
        <v>400</v>
      </c>
      <c r="C68" s="13">
        <f>(B11+C11)/2</f>
        <v>455</v>
      </c>
      <c r="D68" s="13">
        <f>(C11+D11)/2</f>
        <v>600</v>
      </c>
    </row>
    <row r="69" spans="1:4" ht="12.75">
      <c r="A69" s="4" t="s">
        <v>52</v>
      </c>
      <c r="B69" s="22">
        <f>B67/B68</f>
        <v>7.6</v>
      </c>
      <c r="C69" s="22">
        <f>C67/C68</f>
        <v>8.395604395604396</v>
      </c>
      <c r="D69" s="22">
        <f>D67/D68</f>
        <v>7.933333333333334</v>
      </c>
    </row>
    <row r="70" spans="1:4" ht="12.75">
      <c r="A70" s="3" t="s">
        <v>49</v>
      </c>
      <c r="B70" s="22"/>
      <c r="C70" s="22"/>
      <c r="D70" s="22"/>
    </row>
    <row r="71" spans="1:4" ht="12.75">
      <c r="A71" s="4" t="s">
        <v>50</v>
      </c>
      <c r="B71" s="22"/>
      <c r="C71" s="22"/>
      <c r="D71" s="22"/>
    </row>
    <row r="72" spans="1:4" ht="12.75">
      <c r="A72" s="17" t="s">
        <v>100</v>
      </c>
      <c r="B72" s="13">
        <v>365</v>
      </c>
      <c r="C72" s="13">
        <v>365</v>
      </c>
      <c r="D72" s="13">
        <v>365</v>
      </c>
    </row>
    <row r="73" spans="1:4" ht="12.75">
      <c r="A73" s="17" t="s">
        <v>103</v>
      </c>
      <c r="B73" s="22">
        <f>B69</f>
        <v>7.6</v>
      </c>
      <c r="C73" s="22">
        <f>C69</f>
        <v>8.395604395604396</v>
      </c>
      <c r="D73" s="22">
        <f>D69</f>
        <v>7.933333333333334</v>
      </c>
    </row>
    <row r="74" spans="1:4" ht="12.75">
      <c r="A74" s="17" t="s">
        <v>51</v>
      </c>
      <c r="B74" s="22">
        <f>B72/B73</f>
        <v>48.026315789473685</v>
      </c>
      <c r="C74" s="22">
        <f>C72/C73</f>
        <v>43.475130890052355</v>
      </c>
      <c r="D74" s="22">
        <f>D72/D73</f>
        <v>46.008403361344534</v>
      </c>
    </row>
    <row r="75" spans="1:4" ht="12.75">
      <c r="A75" s="3" t="s">
        <v>148</v>
      </c>
      <c r="B75" s="22"/>
      <c r="C75" s="22"/>
      <c r="D75" s="22"/>
    </row>
    <row r="76" spans="1:4" ht="12.75">
      <c r="A76" s="17" t="s">
        <v>149</v>
      </c>
      <c r="B76" s="13">
        <f>B11</f>
        <v>400</v>
      </c>
      <c r="C76" s="13">
        <f>C11</f>
        <v>510</v>
      </c>
      <c r="D76" s="13">
        <f>D11</f>
        <v>690</v>
      </c>
    </row>
    <row r="77" spans="1:4" ht="12.75">
      <c r="A77" s="17" t="s">
        <v>150</v>
      </c>
      <c r="B77" s="13">
        <f>B12-B19</f>
        <v>180</v>
      </c>
      <c r="C77" s="13">
        <f>C12-C19</f>
        <v>320</v>
      </c>
      <c r="D77" s="13">
        <f>D12-D19</f>
        <v>395</v>
      </c>
    </row>
    <row r="78" spans="1:4" ht="12.75">
      <c r="A78" s="17" t="s">
        <v>151</v>
      </c>
      <c r="B78" s="22">
        <f>B76/B77</f>
        <v>2.2222222222222223</v>
      </c>
      <c r="C78" s="22">
        <f>C76/C77</f>
        <v>1.59375</v>
      </c>
      <c r="D78" s="22">
        <f>D76/D77</f>
        <v>1.7468354430379747</v>
      </c>
    </row>
    <row r="79" spans="1:4" ht="15">
      <c r="A79" s="1" t="s">
        <v>56</v>
      </c>
      <c r="B79" s="22"/>
      <c r="C79" s="22"/>
      <c r="D79" s="22"/>
    </row>
    <row r="80" spans="1:4" ht="12.75">
      <c r="A80" s="3" t="s">
        <v>57</v>
      </c>
      <c r="B80" s="22"/>
      <c r="C80" s="22"/>
      <c r="D80" s="22"/>
    </row>
    <row r="81" spans="1:4" ht="12.75">
      <c r="A81" s="17" t="s">
        <v>58</v>
      </c>
      <c r="B81" s="22"/>
      <c r="C81" s="22"/>
      <c r="D81" s="22"/>
    </row>
    <row r="82" spans="1:4" ht="12.75">
      <c r="A82" s="17" t="s">
        <v>104</v>
      </c>
      <c r="B82" s="13">
        <f>B19+B21</f>
        <v>1050</v>
      </c>
      <c r="C82" s="13">
        <f>C19+C21</f>
        <v>1210</v>
      </c>
      <c r="D82" s="13">
        <f>D19+D21</f>
        <v>1470</v>
      </c>
    </row>
    <row r="83" spans="1:4" ht="12.75">
      <c r="A83" s="17" t="s">
        <v>105</v>
      </c>
      <c r="B83" s="13">
        <f>B14</f>
        <v>1550</v>
      </c>
      <c r="C83" s="13">
        <f>C14</f>
        <v>1855</v>
      </c>
      <c r="D83" s="13">
        <f>D14</f>
        <v>2195</v>
      </c>
    </row>
    <row r="84" spans="1:4" ht="12.75">
      <c r="A84" s="17" t="s">
        <v>60</v>
      </c>
      <c r="B84" s="22">
        <f>B82/B83</f>
        <v>0.6774193548387096</v>
      </c>
      <c r="C84" s="22">
        <f>C82/C83</f>
        <v>0.6522911051212938</v>
      </c>
      <c r="D84" s="22">
        <f>D82/D83</f>
        <v>0.6697038724373576</v>
      </c>
    </row>
    <row r="85" spans="1:4" ht="12.75">
      <c r="A85" s="3" t="s">
        <v>61</v>
      </c>
      <c r="B85" s="22"/>
      <c r="C85" s="22"/>
      <c r="D85" s="22"/>
    </row>
    <row r="86" spans="1:4" ht="12.75">
      <c r="A86" s="17" t="s">
        <v>63</v>
      </c>
      <c r="B86" s="22"/>
      <c r="C86" s="22"/>
      <c r="D86" s="22"/>
    </row>
    <row r="87" spans="1:4" ht="12.75">
      <c r="A87" s="17" t="s">
        <v>106</v>
      </c>
      <c r="B87" s="23">
        <f>(B40+B39+B37)</f>
        <v>320</v>
      </c>
      <c r="C87" s="23">
        <f>(C40+C39+C37)</f>
        <v>240</v>
      </c>
      <c r="D87" s="23">
        <f>(D40+D39+D37)</f>
        <v>180</v>
      </c>
    </row>
    <row r="88" spans="1:4" ht="12.75">
      <c r="A88" s="17" t="s">
        <v>107</v>
      </c>
      <c r="B88" s="13">
        <f>B37</f>
        <v>40</v>
      </c>
      <c r="C88" s="13">
        <f>C37</f>
        <v>50</v>
      </c>
      <c r="D88" s="13">
        <f>D37</f>
        <v>70</v>
      </c>
    </row>
    <row r="89" spans="1:4" ht="12.75">
      <c r="A89" s="17" t="s">
        <v>62</v>
      </c>
      <c r="B89" s="22">
        <f>B87/B88</f>
        <v>8</v>
      </c>
      <c r="C89" s="22">
        <f>C87/C88</f>
        <v>4.8</v>
      </c>
      <c r="D89" s="22">
        <f>D87/D88</f>
        <v>2.5714285714285716</v>
      </c>
    </row>
    <row r="90" spans="1:4" ht="12.75">
      <c r="A90" s="3" t="s">
        <v>64</v>
      </c>
      <c r="B90" s="22"/>
      <c r="C90" s="22"/>
      <c r="D90" s="22"/>
    </row>
    <row r="91" spans="1:4" ht="12.75">
      <c r="A91" s="17" t="s">
        <v>67</v>
      </c>
      <c r="B91" s="22"/>
      <c r="C91" s="22"/>
      <c r="D91" s="22"/>
    </row>
    <row r="92" spans="1:4" ht="12.75">
      <c r="A92" s="4" t="s">
        <v>65</v>
      </c>
      <c r="B92" s="8">
        <f>B87*1.1</f>
        <v>352</v>
      </c>
      <c r="C92" s="8">
        <f>C87*1.1</f>
        <v>264</v>
      </c>
      <c r="D92" s="8">
        <f>D87*1.1</f>
        <v>198.00000000000003</v>
      </c>
    </row>
    <row r="93" spans="1:4" ht="12.75">
      <c r="A93" s="17" t="s">
        <v>107</v>
      </c>
      <c r="B93" s="13">
        <f>B37</f>
        <v>40</v>
      </c>
      <c r="C93" s="13">
        <f>C37</f>
        <v>50</v>
      </c>
      <c r="D93" s="13">
        <f>D37</f>
        <v>70</v>
      </c>
    </row>
    <row r="94" spans="1:4" ht="12.75">
      <c r="A94" s="17" t="s">
        <v>66</v>
      </c>
      <c r="B94" s="14">
        <f>B92/B93</f>
        <v>8.8</v>
      </c>
      <c r="C94" s="14">
        <f>C92/C93</f>
        <v>5.28</v>
      </c>
      <c r="D94" s="14">
        <f>D92/D93</f>
        <v>2.828571428571429</v>
      </c>
    </row>
    <row r="95" spans="1:4" ht="12.75">
      <c r="A95" s="3" t="s">
        <v>130</v>
      </c>
      <c r="B95" s="14"/>
      <c r="C95" s="14"/>
      <c r="D95" s="14"/>
    </row>
    <row r="96" spans="1:4" ht="12.75">
      <c r="A96" s="17" t="s">
        <v>59</v>
      </c>
      <c r="B96" s="23">
        <f>B14</f>
        <v>1550</v>
      </c>
      <c r="C96" s="23">
        <f>C14</f>
        <v>1855</v>
      </c>
      <c r="D96" s="23">
        <f>D14</f>
        <v>2195</v>
      </c>
    </row>
    <row r="97" spans="1:4" ht="12.75">
      <c r="A97" s="17" t="s">
        <v>135</v>
      </c>
      <c r="B97" s="24">
        <f>B25</f>
        <v>400</v>
      </c>
      <c r="C97" s="24">
        <f>C25</f>
        <v>495</v>
      </c>
      <c r="D97" s="24">
        <f>D25</f>
        <v>550</v>
      </c>
    </row>
    <row r="98" spans="1:4" ht="12.75">
      <c r="A98" s="17" t="s">
        <v>131</v>
      </c>
      <c r="B98" s="14">
        <f>B96/B97</f>
        <v>3.875</v>
      </c>
      <c r="C98" s="14">
        <f>C96/C97</f>
        <v>3.7474747474747474</v>
      </c>
      <c r="D98" s="14">
        <f>D96/D97</f>
        <v>3.9909090909090907</v>
      </c>
    </row>
    <row r="99" spans="1:4" ht="12.75">
      <c r="A99" s="3" t="s">
        <v>132</v>
      </c>
      <c r="B99" s="14"/>
      <c r="C99" s="14"/>
      <c r="D99" s="14"/>
    </row>
    <row r="100" spans="1:4" ht="12.75">
      <c r="A100" s="17" t="s">
        <v>104</v>
      </c>
      <c r="B100" s="23">
        <f>B19+B21</f>
        <v>1050</v>
      </c>
      <c r="C100" s="23">
        <f>C19+C21</f>
        <v>1210</v>
      </c>
      <c r="D100" s="23">
        <f>D19+D21</f>
        <v>1470</v>
      </c>
    </row>
    <row r="101" spans="1:4" ht="12.75">
      <c r="A101" s="17" t="s">
        <v>105</v>
      </c>
      <c r="B101" s="8">
        <f>B14</f>
        <v>1550</v>
      </c>
      <c r="C101" s="8">
        <f>C14</f>
        <v>1855</v>
      </c>
      <c r="D101" s="8">
        <f>D14</f>
        <v>2195</v>
      </c>
    </row>
    <row r="102" spans="1:4" ht="12.75">
      <c r="A102" s="17" t="s">
        <v>133</v>
      </c>
      <c r="B102" s="14">
        <f>B100/B101</f>
        <v>0.6774193548387096</v>
      </c>
      <c r="C102" s="14">
        <f>C100/C101</f>
        <v>0.6522911051212938</v>
      </c>
      <c r="D102" s="14">
        <f>D100/D101</f>
        <v>0.6697038724373576</v>
      </c>
    </row>
    <row r="103" spans="1:4" ht="12.75">
      <c r="A103" s="3" t="s">
        <v>134</v>
      </c>
      <c r="B103" s="14"/>
      <c r="C103" s="14"/>
      <c r="D103" s="14"/>
    </row>
    <row r="104" spans="1:4" ht="12.75">
      <c r="A104" s="17" t="s">
        <v>104</v>
      </c>
      <c r="B104" s="23">
        <f>B19+B21</f>
        <v>1050</v>
      </c>
      <c r="C104" s="23">
        <f>C19+C21</f>
        <v>1210</v>
      </c>
      <c r="D104" s="23">
        <f>D19+D21</f>
        <v>1470</v>
      </c>
    </row>
    <row r="105" spans="1:4" ht="12.75">
      <c r="A105" s="17" t="s">
        <v>135</v>
      </c>
      <c r="B105" s="8">
        <f>B25</f>
        <v>400</v>
      </c>
      <c r="C105" s="8">
        <f>C25</f>
        <v>495</v>
      </c>
      <c r="D105" s="8">
        <f>D25</f>
        <v>550</v>
      </c>
    </row>
    <row r="106" spans="1:4" ht="12.75">
      <c r="A106" s="17" t="s">
        <v>136</v>
      </c>
      <c r="B106" s="14">
        <f>B104/B105</f>
        <v>2.625</v>
      </c>
      <c r="C106" s="14">
        <f>C104/C105</f>
        <v>2.4444444444444446</v>
      </c>
      <c r="D106" s="14">
        <f>D104/D105</f>
        <v>2.672727272727273</v>
      </c>
    </row>
    <row r="107" spans="1:4" ht="12.75">
      <c r="A107" s="3" t="s">
        <v>137</v>
      </c>
      <c r="B107" s="14"/>
      <c r="C107" s="14"/>
      <c r="D107" s="14"/>
    </row>
    <row r="108" spans="1:4" ht="12.75">
      <c r="A108" s="17" t="s">
        <v>138</v>
      </c>
      <c r="B108" s="8">
        <f>B18+B21</f>
        <v>600</v>
      </c>
      <c r="C108" s="8">
        <f>C18+C21</f>
        <v>650</v>
      </c>
      <c r="D108" s="8">
        <f>D18+D21</f>
        <v>780</v>
      </c>
    </row>
    <row r="109" spans="1:4" ht="12.75">
      <c r="A109" s="17" t="s">
        <v>105</v>
      </c>
      <c r="B109" s="8">
        <f>B14</f>
        <v>1550</v>
      </c>
      <c r="C109" s="8">
        <f>C14</f>
        <v>1855</v>
      </c>
      <c r="D109" s="8">
        <f>D14</f>
        <v>2195</v>
      </c>
    </row>
    <row r="110" spans="1:4" ht="12.75">
      <c r="A110" s="17" t="s">
        <v>139</v>
      </c>
      <c r="B110" s="14">
        <f>B108/B109</f>
        <v>0.3870967741935484</v>
      </c>
      <c r="C110" s="14">
        <f>C108/C109</f>
        <v>0.3504043126684636</v>
      </c>
      <c r="D110" s="14">
        <f>D108/D109</f>
        <v>0.3553530751708428</v>
      </c>
    </row>
    <row r="111" spans="1:4" ht="12.75">
      <c r="A111" s="3" t="s">
        <v>140</v>
      </c>
      <c r="B111" s="14"/>
      <c r="C111" s="14"/>
      <c r="D111" s="14"/>
    </row>
    <row r="112" spans="1:4" ht="12.75">
      <c r="A112" s="17" t="s">
        <v>138</v>
      </c>
      <c r="B112" s="8">
        <f>B18+B21</f>
        <v>600</v>
      </c>
      <c r="C112" s="8">
        <f>C18+C21</f>
        <v>650</v>
      </c>
      <c r="D112" s="8">
        <f>D18+D21</f>
        <v>780</v>
      </c>
    </row>
    <row r="113" spans="1:4" ht="12.75">
      <c r="A113" s="17" t="s">
        <v>141</v>
      </c>
      <c r="B113" s="8">
        <f>B25</f>
        <v>400</v>
      </c>
      <c r="C113" s="8">
        <f>C25</f>
        <v>495</v>
      </c>
      <c r="D113" s="8">
        <f>D25</f>
        <v>550</v>
      </c>
    </row>
    <row r="114" spans="1:4" ht="12.75">
      <c r="A114" s="17" t="s">
        <v>142</v>
      </c>
      <c r="B114" s="14">
        <f>B112/B113</f>
        <v>1.5</v>
      </c>
      <c r="C114" s="14">
        <f>C112/C113</f>
        <v>1.3131313131313131</v>
      </c>
      <c r="D114" s="14">
        <f>D112/D113</f>
        <v>1.4181818181818182</v>
      </c>
    </row>
    <row r="115" spans="1:4" ht="12.75">
      <c r="A115" s="3" t="s">
        <v>143</v>
      </c>
      <c r="B115" s="14"/>
      <c r="C115" s="14"/>
      <c r="D115" s="14"/>
    </row>
    <row r="116" spans="1:4" ht="12.75">
      <c r="A116" s="17" t="s">
        <v>144</v>
      </c>
      <c r="B116" s="8">
        <f>B21</f>
        <v>500</v>
      </c>
      <c r="C116" s="8">
        <f>C21</f>
        <v>500</v>
      </c>
      <c r="D116" s="8">
        <f>D21</f>
        <v>500</v>
      </c>
    </row>
    <row r="117" spans="1:4" ht="12.75">
      <c r="A117" s="17" t="s">
        <v>145</v>
      </c>
      <c r="B117" s="8">
        <f>B21</f>
        <v>500</v>
      </c>
      <c r="C117" s="8">
        <f>C21</f>
        <v>500</v>
      </c>
      <c r="D117" s="8">
        <f>D21</f>
        <v>500</v>
      </c>
    </row>
    <row r="118" spans="1:4" ht="12.75">
      <c r="A118" s="17" t="s">
        <v>146</v>
      </c>
      <c r="B118" s="8">
        <f>B25</f>
        <v>400</v>
      </c>
      <c r="C118" s="8">
        <f>C25</f>
        <v>495</v>
      </c>
      <c r="D118" s="8">
        <f>D25</f>
        <v>550</v>
      </c>
    </row>
    <row r="119" spans="1:4" ht="12.75">
      <c r="A119" s="17" t="s">
        <v>147</v>
      </c>
      <c r="B119" s="14">
        <f>B116/(B117+B118)</f>
        <v>0.5555555555555556</v>
      </c>
      <c r="C119" s="14">
        <f>C116/(C117+C118)</f>
        <v>0.5025125628140703</v>
      </c>
      <c r="D119" s="14">
        <f>D116/(D117+D118)</f>
        <v>0.47619047619047616</v>
      </c>
    </row>
    <row r="120" spans="1:4" ht="15">
      <c r="A120" s="1" t="s">
        <v>68</v>
      </c>
      <c r="B120" s="14"/>
      <c r="C120" s="14"/>
      <c r="D120" s="14"/>
    </row>
    <row r="121" spans="1:4" ht="12.75">
      <c r="A121" s="3" t="s">
        <v>69</v>
      </c>
      <c r="B121" s="14"/>
      <c r="C121" s="14"/>
      <c r="D121" s="14"/>
    </row>
    <row r="122" spans="1:4" ht="12.75">
      <c r="A122" s="17" t="s">
        <v>72</v>
      </c>
      <c r="B122" s="14"/>
      <c r="C122" s="14"/>
      <c r="D122" s="14"/>
    </row>
    <row r="123" spans="1:4" ht="12.75">
      <c r="A123" s="17" t="s">
        <v>33</v>
      </c>
      <c r="B123" s="8">
        <f>B40</f>
        <v>168</v>
      </c>
      <c r="C123" s="8">
        <f>C40</f>
        <v>114</v>
      </c>
      <c r="D123" s="8">
        <f>D40</f>
        <v>66</v>
      </c>
    </row>
    <row r="124" spans="1:4" ht="12.75">
      <c r="A124" s="17" t="s">
        <v>108</v>
      </c>
      <c r="B124" s="8">
        <f>B14</f>
        <v>1550</v>
      </c>
      <c r="C124" s="23">
        <f>(B14+C14)/2</f>
        <v>1702.5</v>
      </c>
      <c r="D124" s="8">
        <f>(C14+D14)/2</f>
        <v>2025</v>
      </c>
    </row>
    <row r="125" spans="1:4" ht="12.75">
      <c r="A125" s="17" t="s">
        <v>70</v>
      </c>
      <c r="B125" s="25">
        <f>B123/B124</f>
        <v>0.10838709677419354</v>
      </c>
      <c r="C125" s="25">
        <f>C123/C124</f>
        <v>0.06696035242290749</v>
      </c>
      <c r="D125" s="25">
        <f>D123/D124</f>
        <v>0.03259259259259259</v>
      </c>
    </row>
    <row r="126" spans="1:4" ht="12.75">
      <c r="A126" s="3" t="s">
        <v>28</v>
      </c>
      <c r="B126" s="14"/>
      <c r="C126" s="14"/>
      <c r="D126" s="14"/>
    </row>
    <row r="127" spans="1:4" ht="12.75">
      <c r="A127" s="17" t="s">
        <v>73</v>
      </c>
      <c r="B127" s="14"/>
      <c r="C127" s="14"/>
      <c r="D127" s="14"/>
    </row>
    <row r="128" spans="1:4" ht="12.75">
      <c r="A128" s="17" t="s">
        <v>33</v>
      </c>
      <c r="B128" s="8">
        <f>B40</f>
        <v>168</v>
      </c>
      <c r="C128" s="8">
        <f>C40</f>
        <v>114</v>
      </c>
      <c r="D128" s="8">
        <f>D40</f>
        <v>66</v>
      </c>
    </row>
    <row r="129" spans="1:4" ht="12.75">
      <c r="A129" s="17" t="s">
        <v>109</v>
      </c>
      <c r="B129" s="13">
        <f>B25</f>
        <v>400</v>
      </c>
      <c r="C129" s="24">
        <f>(C25+B25)/2</f>
        <v>447.5</v>
      </c>
      <c r="D129" s="13">
        <f>(D25+C25)/2</f>
        <v>522.5</v>
      </c>
    </row>
    <row r="130" spans="1:4" ht="12.75">
      <c r="A130" s="17" t="s">
        <v>71</v>
      </c>
      <c r="B130" s="25">
        <f>B128/B129</f>
        <v>0.42</v>
      </c>
      <c r="C130" s="25">
        <f>C128/C129</f>
        <v>0.2547486033519553</v>
      </c>
      <c r="D130" s="25">
        <f>D128/D129</f>
        <v>0.12631578947368421</v>
      </c>
    </row>
    <row r="131" spans="1:4" ht="12.75">
      <c r="A131" s="3" t="s">
        <v>85</v>
      </c>
      <c r="B131" s="25"/>
      <c r="C131" s="25"/>
      <c r="D131" s="25"/>
    </row>
    <row r="132" spans="1:4" ht="12.75">
      <c r="A132" s="17" t="s">
        <v>89</v>
      </c>
      <c r="B132" s="8">
        <f>B33</f>
        <v>960</v>
      </c>
      <c r="C132" s="8">
        <f>C33</f>
        <v>980</v>
      </c>
      <c r="D132" s="8">
        <f>D33</f>
        <v>1040</v>
      </c>
    </row>
    <row r="133" spans="1:4" ht="12.75">
      <c r="A133" s="17" t="s">
        <v>86</v>
      </c>
      <c r="B133" s="8">
        <f>B31</f>
        <v>4000</v>
      </c>
      <c r="C133" s="8">
        <f>C31</f>
        <v>4800</v>
      </c>
      <c r="D133" s="8">
        <f>D31</f>
        <v>5800</v>
      </c>
    </row>
    <row r="134" spans="1:4" ht="12.75">
      <c r="A134" s="17" t="s">
        <v>87</v>
      </c>
      <c r="B134" s="25">
        <f>B132/B133</f>
        <v>0.24</v>
      </c>
      <c r="C134" s="25">
        <f>C132/C133</f>
        <v>0.20416666666666666</v>
      </c>
      <c r="D134" s="25">
        <f>D132/D133</f>
        <v>0.1793103448275862</v>
      </c>
    </row>
    <row r="135" spans="1:4" ht="12.75">
      <c r="A135" s="3" t="s">
        <v>91</v>
      </c>
      <c r="B135" s="25"/>
      <c r="C135" s="25"/>
      <c r="D135" s="25"/>
    </row>
    <row r="136" spans="1:4" ht="12.75">
      <c r="A136" s="17" t="s">
        <v>92</v>
      </c>
      <c r="B136" s="8">
        <f>B36</f>
        <v>320</v>
      </c>
      <c r="C136" s="8">
        <f>C36</f>
        <v>240</v>
      </c>
      <c r="D136" s="8">
        <f>D36</f>
        <v>180</v>
      </c>
    </row>
    <row r="137" spans="1:4" ht="12.75">
      <c r="A137" s="17" t="s">
        <v>86</v>
      </c>
      <c r="B137" s="8">
        <f>B31</f>
        <v>4000</v>
      </c>
      <c r="C137" s="8">
        <f>C31</f>
        <v>4800</v>
      </c>
      <c r="D137" s="8">
        <f>D31</f>
        <v>5800</v>
      </c>
    </row>
    <row r="138" spans="1:4" ht="12.75">
      <c r="A138" s="17" t="s">
        <v>93</v>
      </c>
      <c r="B138" s="25">
        <f>B136/B137</f>
        <v>0.08</v>
      </c>
      <c r="C138" s="25">
        <f>C136/C137</f>
        <v>0.05</v>
      </c>
      <c r="D138" s="25">
        <f>D136/D137</f>
        <v>0.03103448275862069</v>
      </c>
    </row>
    <row r="139" spans="1:4" ht="12.75">
      <c r="A139" s="3" t="s">
        <v>74</v>
      </c>
      <c r="B139" s="13"/>
      <c r="C139" s="13"/>
      <c r="D139" s="13"/>
    </row>
    <row r="140" spans="1:4" ht="12.75">
      <c r="A140" s="17" t="s">
        <v>75</v>
      </c>
      <c r="B140" s="13"/>
      <c r="C140" s="13"/>
      <c r="D140" s="13"/>
    </row>
    <row r="141" spans="1:4" ht="12.75">
      <c r="A141" s="17" t="s">
        <v>33</v>
      </c>
      <c r="B141" s="13">
        <f>B40</f>
        <v>168</v>
      </c>
      <c r="C141" s="13">
        <f>C40</f>
        <v>114</v>
      </c>
      <c r="D141" s="13">
        <f>D40</f>
        <v>66</v>
      </c>
    </row>
    <row r="142" spans="1:4" ht="12.75">
      <c r="A142" s="17" t="s">
        <v>86</v>
      </c>
      <c r="B142" s="13">
        <f>B31</f>
        <v>4000</v>
      </c>
      <c r="C142" s="13">
        <f>C31</f>
        <v>4800</v>
      </c>
      <c r="D142" s="13">
        <f>D31</f>
        <v>5800</v>
      </c>
    </row>
    <row r="143" spans="1:4" ht="12.75">
      <c r="A143" s="17" t="s">
        <v>77</v>
      </c>
      <c r="B143" s="25">
        <f>B141/B142</f>
        <v>0.042</v>
      </c>
      <c r="C143" s="25">
        <f>C141/C142</f>
        <v>0.02375</v>
      </c>
      <c r="D143" s="25">
        <f>D141/D142</f>
        <v>0.011379310344827587</v>
      </c>
    </row>
    <row r="144" spans="1:4" ht="12.75">
      <c r="A144" s="3" t="s">
        <v>113</v>
      </c>
      <c r="B144" s="25"/>
      <c r="C144" s="25"/>
      <c r="D144" s="25"/>
    </row>
    <row r="145" spans="1:4" ht="12.75">
      <c r="A145" s="17" t="s">
        <v>78</v>
      </c>
      <c r="B145" s="25"/>
      <c r="C145" s="25"/>
      <c r="D145" s="25"/>
    </row>
    <row r="146" spans="1:4" ht="12.75">
      <c r="A146" s="17" t="s">
        <v>76</v>
      </c>
      <c r="B146" s="13">
        <f>B31</f>
        <v>4000</v>
      </c>
      <c r="C146" s="13">
        <f>C31</f>
        <v>4800</v>
      </c>
      <c r="D146" s="13">
        <f>D31</f>
        <v>5800</v>
      </c>
    </row>
    <row r="147" spans="1:4" ht="12.75">
      <c r="A147" s="17" t="s">
        <v>108</v>
      </c>
      <c r="B147" s="8">
        <f>B14</f>
        <v>1550</v>
      </c>
      <c r="C147" s="23">
        <f>(B14+C14)/2</f>
        <v>1702.5</v>
      </c>
      <c r="D147" s="8">
        <f>(C14+D14)/2</f>
        <v>2025</v>
      </c>
    </row>
    <row r="148" spans="1:4" ht="12.75">
      <c r="A148" s="17" t="s">
        <v>114</v>
      </c>
      <c r="B148" s="22">
        <f>B146/B147</f>
        <v>2.5806451612903225</v>
      </c>
      <c r="C148" s="22">
        <f>C146/C147</f>
        <v>2.8193832599118944</v>
      </c>
      <c r="D148" s="22">
        <f>D146/D147</f>
        <v>2.8641975308641974</v>
      </c>
    </row>
    <row r="149" spans="1:4" ht="12.75">
      <c r="A149" s="3" t="s">
        <v>27</v>
      </c>
      <c r="B149" s="22"/>
      <c r="C149" s="22"/>
      <c r="D149" s="22"/>
    </row>
    <row r="150" spans="1:4" ht="12.75">
      <c r="A150" s="17" t="s">
        <v>80</v>
      </c>
      <c r="B150" s="22"/>
      <c r="C150" s="22"/>
      <c r="D150" s="22"/>
    </row>
    <row r="151" spans="1:4" ht="12.75">
      <c r="A151" s="17" t="s">
        <v>76</v>
      </c>
      <c r="B151" s="13">
        <f>B31</f>
        <v>4000</v>
      </c>
      <c r="C151" s="13">
        <f>C31</f>
        <v>4800</v>
      </c>
      <c r="D151" s="13">
        <f>D31</f>
        <v>5800</v>
      </c>
    </row>
    <row r="152" spans="1:4" ht="12.75">
      <c r="A152" s="17" t="s">
        <v>110</v>
      </c>
      <c r="B152" s="8">
        <f>B13</f>
        <v>820</v>
      </c>
      <c r="C152" s="8">
        <f>(B13+C13)/2</f>
        <v>822.5</v>
      </c>
      <c r="D152" s="8">
        <f>(C13+D13)/2</f>
        <v>827.5</v>
      </c>
    </row>
    <row r="153" spans="1:4" ht="12.75">
      <c r="A153" s="17" t="s">
        <v>79</v>
      </c>
      <c r="B153" s="22">
        <f>B151/B152</f>
        <v>4.878048780487805</v>
      </c>
      <c r="C153" s="22">
        <f>C151/C152</f>
        <v>5.835866261398176</v>
      </c>
      <c r="D153" s="22">
        <f>D151/D152</f>
        <v>7.009063444108762</v>
      </c>
    </row>
    <row r="154" spans="1:4" ht="12.75">
      <c r="A154" s="3" t="s">
        <v>115</v>
      </c>
      <c r="B154" s="22"/>
      <c r="C154" s="22"/>
      <c r="D154" s="22"/>
    </row>
    <row r="155" spans="1:4" ht="12.75">
      <c r="A155" s="17" t="s">
        <v>76</v>
      </c>
      <c r="B155" s="13">
        <f>B31</f>
        <v>4000</v>
      </c>
      <c r="C155" s="13">
        <f>C31</f>
        <v>4800</v>
      </c>
      <c r="D155" s="13">
        <f>D31</f>
        <v>5800</v>
      </c>
    </row>
    <row r="156" spans="1:4" ht="12.75">
      <c r="A156" s="17" t="s">
        <v>116</v>
      </c>
      <c r="B156" s="8">
        <f>B12</f>
        <v>730</v>
      </c>
      <c r="C156" s="8">
        <f>(B12+C12)/2</f>
        <v>880</v>
      </c>
      <c r="D156" s="8">
        <f>(C12+D12)/2</f>
        <v>1197.5</v>
      </c>
    </row>
    <row r="157" spans="1:4" ht="12.75">
      <c r="A157" s="17" t="s">
        <v>117</v>
      </c>
      <c r="B157" s="22">
        <f>B155/B156</f>
        <v>5.47945205479452</v>
      </c>
      <c r="C157" s="22">
        <f>C155/C156</f>
        <v>5.454545454545454</v>
      </c>
      <c r="D157" s="22">
        <f>D155/D156</f>
        <v>4.843423799582464</v>
      </c>
    </row>
    <row r="158" ht="12.75">
      <c r="A158" s="3" t="s">
        <v>32</v>
      </c>
    </row>
    <row r="159" spans="1:4" ht="12.75">
      <c r="A159" s="4" t="s">
        <v>33</v>
      </c>
      <c r="B159" s="8">
        <f>B40</f>
        <v>168</v>
      </c>
      <c r="C159" s="8">
        <f>C40</f>
        <v>114</v>
      </c>
      <c r="D159" s="8">
        <f>D40</f>
        <v>66</v>
      </c>
    </row>
    <row r="160" spans="1:4" ht="12.75">
      <c r="A160" s="4" t="s">
        <v>108</v>
      </c>
      <c r="B160" s="23">
        <f>B14</f>
        <v>1550</v>
      </c>
      <c r="C160" s="23">
        <f>(B14+C14)/2</f>
        <v>1702.5</v>
      </c>
      <c r="D160" s="23">
        <f>(C14+D14)/2</f>
        <v>2025</v>
      </c>
    </row>
    <row r="161" spans="1:4" ht="12.75">
      <c r="A161" s="4" t="s">
        <v>81</v>
      </c>
      <c r="B161" s="25">
        <f>B159/B160</f>
        <v>0.10838709677419354</v>
      </c>
      <c r="C161" s="25">
        <f>C159/C160</f>
        <v>0.06696035242290749</v>
      </c>
      <c r="D161" s="25">
        <f>D159/D160</f>
        <v>0.03259259259259259</v>
      </c>
    </row>
    <row r="162" ht="12.75">
      <c r="A162" s="4" t="s">
        <v>82</v>
      </c>
    </row>
    <row r="163" spans="1:4" ht="12.75">
      <c r="A163" s="4" t="s">
        <v>35</v>
      </c>
      <c r="B163" s="25">
        <f>B40/B31</f>
        <v>0.042</v>
      </c>
      <c r="C163" s="25">
        <f>C40/C31</f>
        <v>0.02375</v>
      </c>
      <c r="D163" s="25">
        <f>D40/D31</f>
        <v>0.011379310344827587</v>
      </c>
    </row>
    <row r="164" spans="1:4" ht="12.75">
      <c r="A164" s="4" t="s">
        <v>111</v>
      </c>
      <c r="B164" s="22">
        <f>B148</f>
        <v>2.5806451612903225</v>
      </c>
      <c r="C164" s="22">
        <f>C148</f>
        <v>2.8193832599118944</v>
      </c>
      <c r="D164" s="22">
        <f>D148</f>
        <v>2.8641975308641974</v>
      </c>
    </row>
    <row r="165" spans="1:4" ht="12.75">
      <c r="A165" s="4" t="s">
        <v>81</v>
      </c>
      <c r="B165" s="25">
        <f>B163*B164</f>
        <v>0.10838709677419356</v>
      </c>
      <c r="C165" s="25">
        <f>C163*C164</f>
        <v>0.06696035242290749</v>
      </c>
      <c r="D165" s="25">
        <f>D163*D164</f>
        <v>0.03259259259259259</v>
      </c>
    </row>
    <row r="166" ht="12.75">
      <c r="A166" s="3" t="s">
        <v>36</v>
      </c>
    </row>
    <row r="167" spans="1:4" ht="12.75">
      <c r="A167" s="4" t="s">
        <v>37</v>
      </c>
      <c r="B167" s="8">
        <f>B40</f>
        <v>168</v>
      </c>
      <c r="C167" s="8">
        <f>C40</f>
        <v>114</v>
      </c>
      <c r="D167" s="8">
        <f>D40</f>
        <v>66</v>
      </c>
    </row>
    <row r="168" spans="1:4" ht="12.75">
      <c r="A168" s="17" t="s">
        <v>109</v>
      </c>
      <c r="B168" s="13">
        <f>B25</f>
        <v>400</v>
      </c>
      <c r="C168" s="13">
        <f>(C25+B25)/2</f>
        <v>447.5</v>
      </c>
      <c r="D168" s="13">
        <f>(D25+C25)/2</f>
        <v>522.5</v>
      </c>
    </row>
    <row r="169" spans="1:4" ht="12.75">
      <c r="A169" s="4" t="s">
        <v>71</v>
      </c>
      <c r="B169" s="26">
        <f>B167/B168</f>
        <v>0.42</v>
      </c>
      <c r="C169" s="26">
        <f>C167/C168</f>
        <v>0.2547486033519553</v>
      </c>
      <c r="D169" s="26">
        <f>D167/D168</f>
        <v>0.12631578947368421</v>
      </c>
    </row>
    <row r="170" ht="12.75">
      <c r="A170" s="4" t="s">
        <v>82</v>
      </c>
    </row>
    <row r="171" spans="1:4" ht="12.75">
      <c r="A171" s="4" t="s">
        <v>34</v>
      </c>
      <c r="B171" s="13">
        <f>B160</f>
        <v>1550</v>
      </c>
      <c r="C171" s="13">
        <f>C160</f>
        <v>1702.5</v>
      </c>
      <c r="D171" s="13">
        <f>D160</f>
        <v>2025</v>
      </c>
    </row>
    <row r="172" spans="1:4" ht="12.75">
      <c r="A172" s="4" t="s">
        <v>112</v>
      </c>
      <c r="B172" s="27">
        <f>B168</f>
        <v>400</v>
      </c>
      <c r="C172" s="27">
        <f>C168</f>
        <v>447.5</v>
      </c>
      <c r="D172" s="27">
        <f>D168</f>
        <v>522.5</v>
      </c>
    </row>
    <row r="173" spans="1:4" ht="12.75">
      <c r="A173" s="4" t="s">
        <v>83</v>
      </c>
      <c r="B173" s="28">
        <f>B171/B172</f>
        <v>3.875</v>
      </c>
      <c r="C173" s="28">
        <f>C171/C172</f>
        <v>3.804469273743017</v>
      </c>
      <c r="D173" s="28">
        <f>D171/D172</f>
        <v>3.875598086124402</v>
      </c>
    </row>
    <row r="174" spans="1:4" ht="12.75">
      <c r="A174" s="4" t="s">
        <v>84</v>
      </c>
      <c r="B174" s="29">
        <f>B161</f>
        <v>0.10838709677419354</v>
      </c>
      <c r="C174" s="29">
        <f>C161</f>
        <v>0.06696035242290749</v>
      </c>
      <c r="D174" s="29">
        <f>D161</f>
        <v>0.03259259259259259</v>
      </c>
    </row>
    <row r="175" spans="1:4" ht="12.75">
      <c r="A175" s="4" t="s">
        <v>71</v>
      </c>
      <c r="B175" s="26">
        <f>B173*B174</f>
        <v>0.42</v>
      </c>
      <c r="C175" s="26">
        <f>C173*C174</f>
        <v>0.2547486033519553</v>
      </c>
      <c r="D175" s="26">
        <f>D173*D174</f>
        <v>0.1263157894736842</v>
      </c>
    </row>
    <row r="176" spans="1:4" ht="15">
      <c r="A176" s="1" t="s">
        <v>118</v>
      </c>
      <c r="B176" s="13"/>
      <c r="C176" s="13"/>
      <c r="D176" s="13"/>
    </row>
    <row r="177" spans="1:4" ht="12.75">
      <c r="A177" s="3" t="s">
        <v>31</v>
      </c>
      <c r="B177" s="13"/>
      <c r="C177" s="13"/>
      <c r="D177" s="13"/>
    </row>
    <row r="178" spans="1:4" ht="12.75">
      <c r="A178" s="17" t="s">
        <v>119</v>
      </c>
      <c r="B178" s="8">
        <f>(B32+B34+B35)*0.75</f>
        <v>2760</v>
      </c>
      <c r="C178" s="8">
        <f>(C32+C34+C35)*0.75</f>
        <v>3420</v>
      </c>
      <c r="D178" s="8">
        <f>(D32+D34+D35)*0.75</f>
        <v>4215</v>
      </c>
    </row>
    <row r="179" spans="1:4" ht="12.75">
      <c r="A179" s="17" t="s">
        <v>120</v>
      </c>
      <c r="B179" s="13">
        <f>B16</f>
        <v>250</v>
      </c>
      <c r="C179" s="13">
        <f>(B16+C16)/2</f>
        <v>275</v>
      </c>
      <c r="D179" s="13">
        <f>(C16+D16)/2</f>
        <v>337.5</v>
      </c>
    </row>
    <row r="180" spans="1:4" ht="12.75">
      <c r="A180" s="4" t="s">
        <v>121</v>
      </c>
      <c r="B180" s="30">
        <f>B178/B179</f>
        <v>11.04</v>
      </c>
      <c r="C180" s="30">
        <f>C178/C179</f>
        <v>12.436363636363636</v>
      </c>
      <c r="D180" s="30">
        <f>D178/D179</f>
        <v>12.488888888888889</v>
      </c>
    </row>
    <row r="181" spans="1:4" ht="12.75">
      <c r="A181" s="3" t="s">
        <v>30</v>
      </c>
      <c r="B181" s="13"/>
      <c r="C181" s="13"/>
      <c r="D181" s="13"/>
    </row>
    <row r="182" spans="1:4" ht="12.75">
      <c r="A182" s="17" t="s">
        <v>100</v>
      </c>
      <c r="B182" s="13">
        <v>365</v>
      </c>
      <c r="C182" s="13">
        <v>365</v>
      </c>
      <c r="D182" s="13">
        <v>365</v>
      </c>
    </row>
    <row r="183" spans="1:4" ht="12.75">
      <c r="A183" s="17" t="s">
        <v>122</v>
      </c>
      <c r="B183" s="14">
        <f>B180</f>
        <v>11.04</v>
      </c>
      <c r="C183" s="14">
        <f>C180</f>
        <v>12.436363636363636</v>
      </c>
      <c r="D183" s="14">
        <f>D180</f>
        <v>12.488888888888889</v>
      </c>
    </row>
    <row r="184" spans="1:4" ht="12.75">
      <c r="A184" s="4" t="s">
        <v>123</v>
      </c>
      <c r="B184" s="22">
        <f>B182/B183</f>
        <v>33.061594202898554</v>
      </c>
      <c r="C184" s="22">
        <f>C182/C183</f>
        <v>29.349415204678365</v>
      </c>
      <c r="D184" s="22">
        <f>D182/D183</f>
        <v>29.225978647686834</v>
      </c>
    </row>
    <row r="185" spans="1:4" ht="12.75">
      <c r="A185" s="3" t="s">
        <v>124</v>
      </c>
      <c r="B185" s="22"/>
      <c r="C185" s="22"/>
      <c r="D185" s="22"/>
    </row>
    <row r="186" spans="1:4" ht="12.75">
      <c r="A186" s="17" t="s">
        <v>128</v>
      </c>
      <c r="B186" s="22">
        <f>B64</f>
        <v>18.25</v>
      </c>
      <c r="C186" s="22">
        <f>C64</f>
        <v>20.911458333333336</v>
      </c>
      <c r="D186" s="22">
        <f>D64</f>
        <v>25.801724137931036</v>
      </c>
    </row>
    <row r="187" spans="1:4" ht="12.75">
      <c r="A187" s="17" t="s">
        <v>125</v>
      </c>
      <c r="B187" s="22">
        <f>B74</f>
        <v>48.026315789473685</v>
      </c>
      <c r="C187" s="22">
        <f>C74</f>
        <v>43.475130890052355</v>
      </c>
      <c r="D187" s="22">
        <f>D74</f>
        <v>46.008403361344534</v>
      </c>
    </row>
    <row r="188" spans="1:4" ht="12.75">
      <c r="A188" s="4" t="s">
        <v>126</v>
      </c>
      <c r="B188" s="22">
        <f>-B184</f>
        <v>-33.061594202898554</v>
      </c>
      <c r="C188" s="22">
        <f>-C184</f>
        <v>-29.349415204678365</v>
      </c>
      <c r="D188" s="22">
        <f>-D184</f>
        <v>-29.225978647686834</v>
      </c>
    </row>
    <row r="189" spans="1:4" ht="12.75">
      <c r="A189" s="4" t="s">
        <v>127</v>
      </c>
      <c r="B189" s="31">
        <f>SUM(B186:B188)</f>
        <v>33.21472158657513</v>
      </c>
      <c r="C189" s="31">
        <f>SUM(C186:C188)</f>
        <v>35.03717401870733</v>
      </c>
      <c r="D189" s="31">
        <f>SUM(D186:D188)</f>
        <v>42.584148851588736</v>
      </c>
    </row>
  </sheetData>
  <sheetProtection password="BE25" sheet="1" objects="1" scenarios="1"/>
  <hyperlinks>
    <hyperlink ref="A3" r:id="rId1" display="Agilecor - Business Planning, Financial Management &amp; Accounting Products &amp; Services"/>
  </hyperlinks>
  <printOptions/>
  <pageMargins left="0.75" right="0.75" top="0.57" bottom="0.91" header="0.5" footer="0.5"/>
  <pageSetup fitToHeight="0" fitToWidth="1" orientation="portrait" r:id="rId2"/>
  <headerFooter alignWithMargins="0">
    <oddFooter>&amp;L&amp;F/&amp;A
(c) Agilecor 2001&amp;C&amp;P/&amp;N&amp;R&amp;D/&amp;T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agilecor</dc:creator>
  <cp:keywords/>
  <dc:description/>
  <cp:lastModifiedBy>Mike Rischard</cp:lastModifiedBy>
  <cp:lastPrinted>2001-12-20T17:58:28Z</cp:lastPrinted>
  <dcterms:created xsi:type="dcterms:W3CDTF">2001-12-19T05:59:38Z</dcterms:created>
  <dcterms:modified xsi:type="dcterms:W3CDTF">2002-01-13T22:49:14Z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