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Break_Even CIA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'Break_Even CIA'!$B$4:$J$49</definedName>
  </definedNames>
  <calcPr calcId="152511"/>
</workbook>
</file>

<file path=xl/calcChain.xml><?xml version="1.0" encoding="utf-8"?>
<calcChain xmlns="http://schemas.openxmlformats.org/spreadsheetml/2006/main">
  <c r="E11" i="1" l="1"/>
  <c r="F17" i="1" s="1"/>
  <c r="E18" i="1"/>
  <c r="E46" i="1" s="1"/>
  <c r="E48" i="1"/>
  <c r="G58" i="1" s="1"/>
  <c r="C59" i="1"/>
  <c r="G59" i="1" s="1"/>
  <c r="E14" i="1"/>
  <c r="E15" i="1" s="1"/>
  <c r="E19" i="1" s="1"/>
  <c r="F11" i="1" l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59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F12" i="1"/>
  <c r="F16" i="1"/>
  <c r="F18" i="1" s="1"/>
  <c r="C60" i="1"/>
  <c r="F13" i="1"/>
  <c r="G18" i="1" l="1"/>
  <c r="G60" i="1"/>
  <c r="C61" i="1"/>
  <c r="F14" i="1"/>
  <c r="C62" i="1" l="1"/>
  <c r="G61" i="1"/>
  <c r="G14" i="1"/>
  <c r="E47" i="1" s="1"/>
  <c r="F15" i="1"/>
  <c r="F19" i="1" s="1"/>
  <c r="G19" i="1" s="1"/>
  <c r="E58" i="1" l="1"/>
  <c r="F58" i="1" s="1"/>
  <c r="H58" i="1" s="1"/>
  <c r="E44" i="1"/>
  <c r="I44" i="1" s="1"/>
  <c r="E59" i="1"/>
  <c r="F59" i="1" s="1"/>
  <c r="H59" i="1" s="1"/>
  <c r="E60" i="1"/>
  <c r="F60" i="1" s="1"/>
  <c r="H60" i="1" s="1"/>
  <c r="G62" i="1"/>
  <c r="E62" i="1"/>
  <c r="F62" i="1" s="1"/>
  <c r="C63" i="1"/>
  <c r="E61" i="1"/>
  <c r="F61" i="1" s="1"/>
  <c r="H61" i="1" s="1"/>
  <c r="H62" i="1" l="1"/>
  <c r="E63" i="1"/>
  <c r="F63" i="1" s="1"/>
  <c r="C64" i="1"/>
  <c r="G63" i="1"/>
  <c r="G64" i="1" l="1"/>
  <c r="E64" i="1"/>
  <c r="F64" i="1" s="1"/>
  <c r="C65" i="1"/>
  <c r="H63" i="1"/>
  <c r="H64" i="1" l="1"/>
  <c r="E65" i="1"/>
  <c r="F65" i="1" s="1"/>
  <c r="C66" i="1"/>
  <c r="G65" i="1"/>
  <c r="G66" i="1" l="1"/>
  <c r="E66" i="1"/>
  <c r="F66" i="1" s="1"/>
  <c r="C67" i="1"/>
  <c r="H65" i="1"/>
  <c r="E67" i="1" l="1"/>
  <c r="F67" i="1" s="1"/>
  <c r="C68" i="1"/>
  <c r="G67" i="1"/>
  <c r="H66" i="1"/>
  <c r="G68" i="1" l="1"/>
  <c r="E68" i="1"/>
  <c r="F68" i="1" s="1"/>
  <c r="C69" i="1"/>
  <c r="H67" i="1"/>
  <c r="H68" i="1" l="1"/>
  <c r="E69" i="1"/>
  <c r="F69" i="1" s="1"/>
  <c r="C70" i="1"/>
  <c r="G69" i="1"/>
  <c r="G70" i="1" l="1"/>
  <c r="E70" i="1"/>
  <c r="F70" i="1" s="1"/>
  <c r="C71" i="1"/>
  <c r="H69" i="1"/>
  <c r="H70" i="1" l="1"/>
  <c r="E71" i="1"/>
  <c r="F71" i="1" s="1"/>
  <c r="C72" i="1"/>
  <c r="G71" i="1"/>
  <c r="G72" i="1" l="1"/>
  <c r="E72" i="1"/>
  <c r="F72" i="1" s="1"/>
  <c r="C73" i="1"/>
  <c r="H71" i="1"/>
  <c r="H72" i="1" l="1"/>
  <c r="E73" i="1"/>
  <c r="F73" i="1" s="1"/>
  <c r="C74" i="1"/>
  <c r="G73" i="1"/>
  <c r="G74" i="1" l="1"/>
  <c r="E74" i="1"/>
  <c r="F74" i="1" s="1"/>
  <c r="C75" i="1"/>
  <c r="H73" i="1"/>
  <c r="H74" i="1" l="1"/>
  <c r="E75" i="1"/>
  <c r="F75" i="1" s="1"/>
  <c r="C76" i="1"/>
  <c r="G75" i="1"/>
  <c r="C77" i="1" l="1"/>
  <c r="G76" i="1"/>
  <c r="E76" i="1"/>
  <c r="F76" i="1" s="1"/>
  <c r="H75" i="1"/>
  <c r="H76" i="1" l="1"/>
  <c r="E77" i="1"/>
  <c r="F77" i="1" s="1"/>
  <c r="C78" i="1"/>
  <c r="G77" i="1"/>
  <c r="G78" i="1" l="1"/>
  <c r="C79" i="1"/>
  <c r="E78" i="1"/>
  <c r="F78" i="1" s="1"/>
  <c r="H77" i="1"/>
  <c r="H78" i="1" l="1"/>
  <c r="E79" i="1"/>
  <c r="F79" i="1" s="1"/>
  <c r="C80" i="1"/>
  <c r="G79" i="1"/>
  <c r="G80" i="1" l="1"/>
  <c r="E80" i="1"/>
  <c r="F80" i="1" s="1"/>
  <c r="C81" i="1"/>
  <c r="H79" i="1"/>
  <c r="H80" i="1" l="1"/>
  <c r="E81" i="1"/>
  <c r="F81" i="1" s="1"/>
  <c r="C82" i="1"/>
  <c r="G81" i="1"/>
  <c r="G82" i="1" l="1"/>
  <c r="C83" i="1"/>
  <c r="E82" i="1"/>
  <c r="F82" i="1" s="1"/>
  <c r="H81" i="1"/>
  <c r="H82" i="1" l="1"/>
  <c r="G83" i="1"/>
  <c r="E83" i="1"/>
  <c r="F83" i="1" s="1"/>
  <c r="C84" i="1"/>
  <c r="H83" i="1" l="1"/>
  <c r="G84" i="1"/>
  <c r="E84" i="1"/>
  <c r="F84" i="1" s="1"/>
  <c r="C85" i="1"/>
  <c r="H84" i="1" l="1"/>
  <c r="E85" i="1"/>
  <c r="F85" i="1" s="1"/>
  <c r="C86" i="1"/>
  <c r="G85" i="1"/>
  <c r="G86" i="1" l="1"/>
  <c r="E86" i="1"/>
  <c r="F86" i="1" s="1"/>
  <c r="H85" i="1"/>
  <c r="H86" i="1" l="1"/>
</calcChain>
</file>

<file path=xl/sharedStrings.xml><?xml version="1.0" encoding="utf-8"?>
<sst xmlns="http://schemas.openxmlformats.org/spreadsheetml/2006/main" count="37" uniqueCount="34">
  <si>
    <t>Contribution Income Analysis</t>
  </si>
  <si>
    <t>Price Per Unit</t>
  </si>
  <si>
    <t>Number of Units Sold</t>
  </si>
  <si>
    <t>Total Sales</t>
  </si>
  <si>
    <t>Less: Variable Production Costs</t>
  </si>
  <si>
    <t>Less: Variable Selling Costs</t>
  </si>
  <si>
    <t>Total Variable Costs</t>
  </si>
  <si>
    <t>Per Unit</t>
  </si>
  <si>
    <t>Contribution Margin</t>
  </si>
  <si>
    <t>Less: Fixed Production Costs</t>
  </si>
  <si>
    <t>Less: Fixed Selling and Administrative Costs</t>
  </si>
  <si>
    <t>Total Fixed Costs</t>
  </si>
  <si>
    <t>Income Before Taxes</t>
  </si>
  <si>
    <t>Break-Even Analysis Chart</t>
  </si>
  <si>
    <t>Break-Even Point (units) =</t>
  </si>
  <si>
    <t>Break-Even Point ($'s) =</t>
  </si>
  <si>
    <t>TFC =</t>
  </si>
  <si>
    <t>Formulas:</t>
  </si>
  <si>
    <t>Variable Cost per Unit</t>
  </si>
  <si>
    <t>VCU =</t>
  </si>
  <si>
    <t>BEP (units) = TFC/(SPU-VCU)</t>
  </si>
  <si>
    <t>Sales Price per Unit</t>
  </si>
  <si>
    <t>SPU =</t>
  </si>
  <si>
    <t>BEP ($'s) = BEP (units) * SPU</t>
  </si>
  <si>
    <t>Unit Increment x-axis</t>
  </si>
  <si>
    <t>Graph Data:</t>
  </si>
  <si>
    <t>Total</t>
  </si>
  <si>
    <t>Units</t>
  </si>
  <si>
    <t>TFC</t>
  </si>
  <si>
    <t>TVC</t>
  </si>
  <si>
    <t>TC</t>
  </si>
  <si>
    <t>Sales</t>
  </si>
  <si>
    <t>Profit</t>
  </si>
  <si>
    <r>
      <t xml:space="preserve">Use this spreadsheet to prepare a contribution margin income statement. The contribution margin is found by subtracting all variable costs from revenue (sales). </t>
    </r>
    <r>
      <rPr>
        <sz val="12"/>
        <color indexed="10"/>
        <rFont val="Arial"/>
        <family val="2"/>
      </rPr>
      <t>Shaded cells have formulas…careful!</t>
    </r>
    <r>
      <rPr>
        <sz val="12"/>
        <color indexed="8"/>
        <rFont val="Arial"/>
        <family val="2"/>
      </rPr>
      <t xml:space="preserve"> After you enter your numbers check the Break-Even Chart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</si>
</sst>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&quot;$&quot;#,##0.00_);[Red]\(&quot;$&quot;#,##0.00\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&quot;£&quot;* #,##0_-;\-&quot;£&quot;* #,##0_-;_-&quot;£&quot;* &quot;-&quot;_-;_-@_-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.00_-;\-* #,##0.00_-;_-* &quot;-&quot;??_-;_-@_-"/>
    <numFmt numFmtId="174" formatCode="&quot;$&quot;#,##0"/>
    <numFmt numFmtId="175" formatCode="0.00%_);[Red]\(0.00%\)"/>
    <numFmt numFmtId="176" formatCode="0%_);[Red]\(0%\)"/>
  </numFmts>
  <fonts count="4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b/>
      <sz val="24"/>
      <color indexed="9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20"/>
      <color indexed="8"/>
      <name val="Arial"/>
      <family val="2"/>
    </font>
    <font>
      <b/>
      <sz val="2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color rgb="FF0070C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7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3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6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8" borderId="0" applyNumberFormat="0" applyBorder="0" applyAlignment="0" applyProtection="0"/>
    <xf numFmtId="0" fontId="34" fillId="6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37" fontId="18" fillId="16" borderId="1" applyBorder="0" applyProtection="0">
      <alignment vertical="center"/>
    </xf>
    <xf numFmtId="0" fontId="35" fillId="17" borderId="0" applyNumberFormat="0" applyBorder="0" applyAlignment="0" applyProtection="0"/>
    <xf numFmtId="164" fontId="19" fillId="0" borderId="2">
      <protection locked="0"/>
    </xf>
    <xf numFmtId="0" fontId="20" fillId="18" borderId="0" applyBorder="0">
      <alignment horizontal="left" vertical="center" indent="1"/>
    </xf>
    <xf numFmtId="0" fontId="36" fillId="4" borderId="3" applyNumberFormat="0" applyAlignment="0" applyProtection="0"/>
    <xf numFmtId="0" fontId="37" fillId="19" borderId="4" applyNumberFormat="0" applyAlignment="0" applyProtection="0"/>
    <xf numFmtId="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5"/>
    <xf numFmtId="4" fontId="19" fillId="20" borderId="5">
      <protection locked="0"/>
    </xf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9" fillId="6" borderId="0" applyNumberFormat="0" applyBorder="0" applyAlignment="0" applyProtection="0"/>
    <xf numFmtId="4" fontId="19" fillId="21" borderId="5"/>
    <xf numFmtId="169" fontId="22" fillId="0" borderId="6"/>
    <xf numFmtId="37" fontId="23" fillId="22" borderId="2" applyBorder="0">
      <alignment horizontal="left" vertical="center" indent="1"/>
    </xf>
    <xf numFmtId="37" fontId="24" fillId="23" borderId="7" applyFill="0">
      <alignment vertical="center"/>
    </xf>
    <xf numFmtId="0" fontId="24" fillId="24" borderId="8" applyNumberFormat="0">
      <alignment horizontal="left" vertical="top" indent="1"/>
    </xf>
    <xf numFmtId="0" fontId="24" fillId="16" borderId="0" applyBorder="0">
      <alignment horizontal="left" vertical="center" indent="1"/>
    </xf>
    <xf numFmtId="0" fontId="24" fillId="0" borderId="8" applyNumberFormat="0" applyFill="0">
      <alignment horizontal="centerContinuous" vertical="top"/>
    </xf>
    <xf numFmtId="0" fontId="25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41" fillId="10" borderId="3" applyNumberFormat="0" applyAlignment="0" applyProtection="0"/>
    <xf numFmtId="169" fontId="22" fillId="0" borderId="10"/>
    <xf numFmtId="0" fontId="42" fillId="0" borderId="11" applyNumberFormat="0" applyFill="0" applyAlignment="0" applyProtection="0"/>
    <xf numFmtId="168" fontId="22" fillId="0" borderId="12"/>
    <xf numFmtId="0" fontId="43" fillId="7" borderId="0" applyNumberFormat="0" applyBorder="0" applyAlignment="0" applyProtection="0"/>
    <xf numFmtId="0" fontId="27" fillId="23" borderId="0">
      <alignment horizontal="left" wrapText="1" indent="1"/>
    </xf>
    <xf numFmtId="37" fontId="18" fillId="16" borderId="13" applyBorder="0">
      <alignment horizontal="left" vertical="center" indent="2"/>
    </xf>
    <xf numFmtId="0" fontId="3" fillId="0" borderId="0"/>
    <xf numFmtId="0" fontId="28" fillId="0" borderId="0"/>
    <xf numFmtId="0" fontId="1" fillId="7" borderId="14" applyNumberFormat="0" applyFont="0" applyAlignment="0" applyProtection="0"/>
    <xf numFmtId="0" fontId="44" fillId="4" borderId="15" applyNumberFormat="0" applyAlignment="0" applyProtection="0"/>
    <xf numFmtId="176" fontId="29" fillId="25" borderId="16"/>
    <xf numFmtId="175" fontId="29" fillId="0" borderId="16" applyFont="0" applyFill="0" applyBorder="0" applyAlignment="0" applyProtection="0">
      <protection locked="0"/>
    </xf>
    <xf numFmtId="9" fontId="1" fillId="0" borderId="0" applyFont="0" applyFill="0" applyBorder="0" applyAlignment="0" applyProtection="0"/>
    <xf numFmtId="2" fontId="30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>
      <alignment horizontal="right"/>
    </xf>
    <xf numFmtId="0" fontId="32" fillId="0" borderId="0"/>
    <xf numFmtId="0" fontId="1" fillId="0" borderId="17" applyNumberFormat="0" applyFont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Protection="1">
      <protection hidden="1"/>
    </xf>
    <xf numFmtId="0" fontId="5" fillId="27" borderId="0" xfId="0" applyFont="1" applyFill="1" applyAlignment="1" applyProtection="1">
      <alignment horizontal="centerContinuous"/>
      <protection hidden="1"/>
    </xf>
    <xf numFmtId="0" fontId="6" fillId="27" borderId="0" xfId="0" applyFont="1" applyFill="1" applyAlignment="1" applyProtection="1">
      <alignment horizontal="centerContinuous"/>
      <protection hidden="1"/>
    </xf>
    <xf numFmtId="0" fontId="7" fillId="27" borderId="0" xfId="0" applyFont="1" applyFill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9" fillId="0" borderId="0" xfId="0" applyFont="1" applyAlignment="1" applyProtection="1">
      <alignment horizontal="centerContinuous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0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18" xfId="0" applyFont="1" applyBorder="1" applyProtection="1">
      <protection hidden="1"/>
    </xf>
    <xf numFmtId="165" fontId="10" fillId="28" borderId="18" xfId="0" applyNumberFormat="1" applyFont="1" applyFill="1" applyBorder="1" applyProtection="1">
      <protection hidden="1"/>
    </xf>
    <xf numFmtId="9" fontId="10" fillId="28" borderId="18" xfId="67" applyFont="1" applyFill="1" applyBorder="1" applyProtection="1">
      <protection hidden="1"/>
    </xf>
    <xf numFmtId="9" fontId="11" fillId="28" borderId="18" xfId="67" applyFont="1" applyFill="1" applyBorder="1" applyProtection="1">
      <protection hidden="1"/>
    </xf>
    <xf numFmtId="167" fontId="10" fillId="28" borderId="1" xfId="0" applyNumberFormat="1" applyFont="1" applyFill="1" applyBorder="1" applyProtection="1">
      <protection hidden="1"/>
    </xf>
    <xf numFmtId="0" fontId="10" fillId="28" borderId="19" xfId="0" applyFont="1" applyFill="1" applyBorder="1" applyProtection="1">
      <protection hidden="1"/>
    </xf>
    <xf numFmtId="0" fontId="12" fillId="0" borderId="0" xfId="61" applyFont="1" applyProtection="1">
      <protection hidden="1"/>
    </xf>
    <xf numFmtId="0" fontId="12" fillId="0" borderId="0" xfId="61" applyFont="1" applyAlignment="1" applyProtection="1">
      <alignment horizontal="centerContinuous" vertical="center"/>
      <protection hidden="1"/>
    </xf>
    <xf numFmtId="0" fontId="13" fillId="0" borderId="0" xfId="61" applyFont="1" applyAlignment="1" applyProtection="1">
      <alignment horizontal="centerContinuous" vertical="center"/>
      <protection hidden="1"/>
    </xf>
    <xf numFmtId="0" fontId="12" fillId="0" borderId="0" xfId="61" applyFont="1" applyAlignment="1" applyProtection="1">
      <alignment horizontal="centerContinuous"/>
      <protection hidden="1"/>
    </xf>
    <xf numFmtId="0" fontId="4" fillId="0" borderId="0" xfId="61" applyFont="1" applyProtection="1">
      <protection hidden="1"/>
    </xf>
    <xf numFmtId="0" fontId="14" fillId="0" borderId="0" xfId="61" applyFont="1" applyAlignment="1" applyProtection="1">
      <alignment horizontal="right"/>
      <protection hidden="1"/>
    </xf>
    <xf numFmtId="37" fontId="14" fillId="28" borderId="0" xfId="61" applyNumberFormat="1" applyFont="1" applyFill="1" applyAlignment="1" applyProtection="1">
      <alignment horizontal="left"/>
      <protection hidden="1"/>
    </xf>
    <xf numFmtId="174" fontId="14" fillId="28" borderId="0" xfId="32" applyNumberFormat="1" applyFont="1" applyFill="1" applyAlignment="1" applyProtection="1">
      <alignment horizontal="left"/>
      <protection hidden="1"/>
    </xf>
    <xf numFmtId="0" fontId="4" fillId="0" borderId="0" xfId="61" applyFont="1" applyAlignment="1" applyProtection="1">
      <alignment horizontal="right"/>
      <protection hidden="1"/>
    </xf>
    <xf numFmtId="164" fontId="14" fillId="28" borderId="0" xfId="61" applyNumberFormat="1" applyFont="1" applyFill="1" applyAlignment="1" applyProtection="1">
      <alignment horizontal="left"/>
      <protection hidden="1"/>
    </xf>
    <xf numFmtId="10" fontId="4" fillId="0" borderId="0" xfId="67" applyNumberFormat="1" applyFont="1" applyProtection="1">
      <protection hidden="1"/>
    </xf>
    <xf numFmtId="164" fontId="4" fillId="0" borderId="0" xfId="61" applyNumberFormat="1" applyFont="1" applyProtection="1">
      <protection hidden="1"/>
    </xf>
    <xf numFmtId="166" fontId="14" fillId="28" borderId="0" xfId="61" applyNumberFormat="1" applyFont="1" applyFill="1" applyAlignment="1" applyProtection="1">
      <alignment horizontal="left"/>
      <protection hidden="1"/>
    </xf>
    <xf numFmtId="0" fontId="4" fillId="0" borderId="0" xfId="61" applyFont="1" applyAlignment="1" applyProtection="1">
      <alignment horizontal="left"/>
      <protection hidden="1"/>
    </xf>
    <xf numFmtId="0" fontId="4" fillId="0" borderId="0" xfId="61" applyFont="1" applyAlignment="1" applyProtection="1">
      <alignment horizontal="centerContinuous"/>
      <protection hidden="1"/>
    </xf>
    <xf numFmtId="0" fontId="7" fillId="0" borderId="0" xfId="61" applyFont="1" applyProtection="1">
      <protection hidden="1"/>
    </xf>
    <xf numFmtId="37" fontId="7" fillId="0" borderId="0" xfId="61" applyNumberFormat="1" applyFont="1" applyProtection="1">
      <protection hidden="1"/>
    </xf>
    <xf numFmtId="0" fontId="7" fillId="16" borderId="0" xfId="61" applyFont="1" applyFill="1" applyProtection="1">
      <protection hidden="1"/>
    </xf>
    <xf numFmtId="0" fontId="7" fillId="16" borderId="0" xfId="61" applyFont="1" applyFill="1" applyAlignment="1" applyProtection="1">
      <alignment horizontal="right"/>
      <protection hidden="1"/>
    </xf>
    <xf numFmtId="165" fontId="47" fillId="0" borderId="18" xfId="0" applyNumberFormat="1" applyFont="1" applyFill="1" applyBorder="1" applyProtection="1">
      <protection locked="0" hidden="1"/>
    </xf>
    <xf numFmtId="0" fontId="47" fillId="0" borderId="18" xfId="0" applyFont="1" applyBorder="1" applyAlignment="1" applyProtection="1">
      <protection locked="0" hidden="1"/>
    </xf>
    <xf numFmtId="167" fontId="47" fillId="0" borderId="18" xfId="0" applyNumberFormat="1" applyFont="1" applyFill="1" applyBorder="1" applyProtection="1">
      <protection locked="0" hidden="1"/>
    </xf>
    <xf numFmtId="0" fontId="10" fillId="29" borderId="20" xfId="0" applyFont="1" applyFill="1" applyBorder="1" applyAlignment="1" applyProtection="1">
      <alignment horizontal="left" vertical="top" wrapText="1"/>
      <protection hidden="1"/>
    </xf>
    <xf numFmtId="0" fontId="15" fillId="29" borderId="21" xfId="0" applyFont="1" applyFill="1" applyBorder="1" applyAlignment="1" applyProtection="1">
      <alignment vertical="top" wrapText="1"/>
      <protection hidden="1"/>
    </xf>
    <xf numFmtId="0" fontId="15" fillId="29" borderId="22" xfId="0" applyFont="1" applyFill="1" applyBorder="1" applyAlignment="1" applyProtection="1">
      <alignment vertical="top" wrapText="1"/>
      <protection hidden="1"/>
    </xf>
    <xf numFmtId="0" fontId="17" fillId="0" borderId="0" xfId="53" applyFont="1" applyAlignment="1" applyProtection="1">
      <alignment horizontal="center"/>
      <protection hidden="1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_cia" xfId="32"/>
    <cellStyle name="Currency0" xfId="33"/>
    <cellStyle name="DarkBlueOutline" xfId="34"/>
    <cellStyle name="DarkBlueOutlineYellow" xfId="35"/>
    <cellStyle name="Date" xfId="36"/>
    <cellStyle name="Dezimal [0]_Compiling Utility Macros" xfId="37"/>
    <cellStyle name="Dezimal_Compiling Utility Macros" xfId="38"/>
    <cellStyle name="Explanatory Text" xfId="39" builtinId="53" customBuiltin="1"/>
    <cellStyle name="Fixed" xfId="40"/>
    <cellStyle name="Good" xfId="41" builtinId="26" customBuiltin="1"/>
    <cellStyle name="GRAY" xfId="42"/>
    <cellStyle name="Gross Margin" xfId="43"/>
    <cellStyle name="header" xfId="44"/>
    <cellStyle name="Header Total" xfId="45"/>
    <cellStyle name="Header1" xfId="46"/>
    <cellStyle name="Header2" xfId="47"/>
    <cellStyle name="Header3" xfId="48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Input" xfId="54" builtinId="20" customBuiltin="1"/>
    <cellStyle name="Level 2 Total" xfId="55"/>
    <cellStyle name="Linked Cell" xfId="56" builtinId="24" customBuiltin="1"/>
    <cellStyle name="Major Total" xfId="57"/>
    <cellStyle name="Neutral" xfId="58" builtinId="28" customBuiltin="1"/>
    <cellStyle name="NonPrint_TemTitle" xfId="59"/>
    <cellStyle name="Normal" xfId="0" builtinId="0"/>
    <cellStyle name="Normal 2" xfId="60"/>
    <cellStyle name="Normal_besimple" xfId="61"/>
    <cellStyle name="NormalRed" xfId="62"/>
    <cellStyle name="Note" xfId="63" builtinId="10" customBuiltin="1"/>
    <cellStyle name="Output" xfId="64" builtinId="21" customBuiltin="1"/>
    <cellStyle name="Percent.0" xfId="65"/>
    <cellStyle name="Percent.00" xfId="66"/>
    <cellStyle name="Percent_cia" xfId="67"/>
    <cellStyle name="RED POSTED" xfId="68"/>
    <cellStyle name="Standard_Anpassen der Amortisation" xfId="69"/>
    <cellStyle name="Text_simple" xfId="70"/>
    <cellStyle name="Title" xfId="71" builtinId="15" customBuiltin="1"/>
    <cellStyle name="TmsRmn10BlueItalic" xfId="72"/>
    <cellStyle name="TmsRmn10Bold" xfId="73"/>
    <cellStyle name="Total" xfId="74" builtinId="25" customBuiltin="1"/>
    <cellStyle name="Währung [0]_Compiling Utility Macros" xfId="75"/>
    <cellStyle name="Währung_Compiling Utility Macros" xfId="76"/>
    <cellStyle name="Warning Text" xfId="77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3142343845282E-2"/>
          <c:y val="7.492795389048991E-2"/>
          <c:w val="0.85999349211950715"/>
          <c:h val="0.77233429394812703"/>
        </c:manualLayout>
      </c:layout>
      <c:lineChart>
        <c:grouping val="standard"/>
        <c:varyColors val="0"/>
        <c:ser>
          <c:idx val="0"/>
          <c:order val="0"/>
          <c:tx>
            <c:strRef>
              <c:f>'Break_Even CIA'!$D$57</c:f>
              <c:strCache>
                <c:ptCount val="1"/>
                <c:pt idx="0">
                  <c:v>TFC</c:v>
                </c:pt>
              </c:strCache>
            </c:strRef>
          </c:tx>
          <c:marker>
            <c:symbol val="none"/>
          </c:marker>
          <c:cat>
            <c:numRef>
              <c:f>'Break_Even CIA'!$C$58:$C$86</c:f>
              <c:numCache>
                <c:formatCode>General</c:formatCode>
                <c:ptCount val="29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  <c:pt idx="11">
                  <c:v>4400</c:v>
                </c:pt>
                <c:pt idx="12">
                  <c:v>4800</c:v>
                </c:pt>
                <c:pt idx="13">
                  <c:v>5200</c:v>
                </c:pt>
                <c:pt idx="14">
                  <c:v>5600</c:v>
                </c:pt>
                <c:pt idx="15">
                  <c:v>6000</c:v>
                </c:pt>
                <c:pt idx="16">
                  <c:v>6400</c:v>
                </c:pt>
                <c:pt idx="17">
                  <c:v>6800</c:v>
                </c:pt>
                <c:pt idx="18">
                  <c:v>7200</c:v>
                </c:pt>
                <c:pt idx="19">
                  <c:v>7600</c:v>
                </c:pt>
                <c:pt idx="20">
                  <c:v>8000</c:v>
                </c:pt>
                <c:pt idx="21">
                  <c:v>8400</c:v>
                </c:pt>
                <c:pt idx="22">
                  <c:v>8800</c:v>
                </c:pt>
                <c:pt idx="23">
                  <c:v>9200</c:v>
                </c:pt>
                <c:pt idx="24">
                  <c:v>9600</c:v>
                </c:pt>
                <c:pt idx="25">
                  <c:v>10000</c:v>
                </c:pt>
                <c:pt idx="26">
                  <c:v>10400</c:v>
                </c:pt>
                <c:pt idx="27">
                  <c:v>10800</c:v>
                </c:pt>
                <c:pt idx="28">
                  <c:v>11200</c:v>
                </c:pt>
              </c:numCache>
            </c:numRef>
          </c:cat>
          <c:val>
            <c:numRef>
              <c:f>'Break_Even CIA'!$D$58:$D$86</c:f>
              <c:numCache>
                <c:formatCode>General</c:formatCode>
                <c:ptCount val="29"/>
                <c:pt idx="0">
                  <c:v>17870</c:v>
                </c:pt>
                <c:pt idx="1">
                  <c:v>17870</c:v>
                </c:pt>
                <c:pt idx="2">
                  <c:v>17870</c:v>
                </c:pt>
                <c:pt idx="3">
                  <c:v>17870</c:v>
                </c:pt>
                <c:pt idx="4">
                  <c:v>17870</c:v>
                </c:pt>
                <c:pt idx="5">
                  <c:v>17870</c:v>
                </c:pt>
                <c:pt idx="6">
                  <c:v>17870</c:v>
                </c:pt>
                <c:pt idx="7">
                  <c:v>17870</c:v>
                </c:pt>
                <c:pt idx="8">
                  <c:v>17870</c:v>
                </c:pt>
                <c:pt idx="9">
                  <c:v>17870</c:v>
                </c:pt>
                <c:pt idx="10">
                  <c:v>17870</c:v>
                </c:pt>
                <c:pt idx="11">
                  <c:v>17870</c:v>
                </c:pt>
                <c:pt idx="12">
                  <c:v>17870</c:v>
                </c:pt>
                <c:pt idx="13">
                  <c:v>17870</c:v>
                </c:pt>
                <c:pt idx="14">
                  <c:v>17870</c:v>
                </c:pt>
                <c:pt idx="15">
                  <c:v>17870</c:v>
                </c:pt>
                <c:pt idx="16">
                  <c:v>17870</c:v>
                </c:pt>
                <c:pt idx="17">
                  <c:v>17870</c:v>
                </c:pt>
                <c:pt idx="18">
                  <c:v>17870</c:v>
                </c:pt>
                <c:pt idx="19">
                  <c:v>17870</c:v>
                </c:pt>
                <c:pt idx="20">
                  <c:v>17870</c:v>
                </c:pt>
                <c:pt idx="21">
                  <c:v>17870</c:v>
                </c:pt>
                <c:pt idx="22">
                  <c:v>17870</c:v>
                </c:pt>
                <c:pt idx="23">
                  <c:v>17870</c:v>
                </c:pt>
                <c:pt idx="24">
                  <c:v>17870</c:v>
                </c:pt>
                <c:pt idx="25">
                  <c:v>17870</c:v>
                </c:pt>
                <c:pt idx="26">
                  <c:v>17870</c:v>
                </c:pt>
                <c:pt idx="27">
                  <c:v>17870</c:v>
                </c:pt>
                <c:pt idx="28">
                  <c:v>17870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'Break_Even CIA'!$E$57</c:f>
              <c:strCache>
                <c:ptCount val="1"/>
                <c:pt idx="0">
                  <c:v>TVC</c:v>
                </c:pt>
              </c:strCache>
            </c:strRef>
          </c:tx>
          <c:marker>
            <c:symbol val="none"/>
          </c:marker>
          <c:cat>
            <c:numRef>
              <c:f>'Break_Even CIA'!$C$58:$C$86</c:f>
              <c:numCache>
                <c:formatCode>General</c:formatCode>
                <c:ptCount val="29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  <c:pt idx="11">
                  <c:v>4400</c:v>
                </c:pt>
                <c:pt idx="12">
                  <c:v>4800</c:v>
                </c:pt>
                <c:pt idx="13">
                  <c:v>5200</c:v>
                </c:pt>
                <c:pt idx="14">
                  <c:v>5600</c:v>
                </c:pt>
                <c:pt idx="15">
                  <c:v>6000</c:v>
                </c:pt>
                <c:pt idx="16">
                  <c:v>6400</c:v>
                </c:pt>
                <c:pt idx="17">
                  <c:v>6800</c:v>
                </c:pt>
                <c:pt idx="18">
                  <c:v>7200</c:v>
                </c:pt>
                <c:pt idx="19">
                  <c:v>7600</c:v>
                </c:pt>
                <c:pt idx="20">
                  <c:v>8000</c:v>
                </c:pt>
                <c:pt idx="21">
                  <c:v>8400</c:v>
                </c:pt>
                <c:pt idx="22">
                  <c:v>8800</c:v>
                </c:pt>
                <c:pt idx="23">
                  <c:v>9200</c:v>
                </c:pt>
                <c:pt idx="24">
                  <c:v>9600</c:v>
                </c:pt>
                <c:pt idx="25">
                  <c:v>10000</c:v>
                </c:pt>
                <c:pt idx="26">
                  <c:v>10400</c:v>
                </c:pt>
                <c:pt idx="27">
                  <c:v>10800</c:v>
                </c:pt>
                <c:pt idx="28">
                  <c:v>11200</c:v>
                </c:pt>
              </c:numCache>
            </c:numRef>
          </c:cat>
          <c:val>
            <c:numRef>
              <c:f>'Break_Even CIA'!$E$58:$E$86</c:f>
              <c:numCache>
                <c:formatCode>General</c:formatCode>
                <c:ptCount val="29"/>
                <c:pt idx="0">
                  <c:v>0</c:v>
                </c:pt>
                <c:pt idx="1">
                  <c:v>1980.8</c:v>
                </c:pt>
                <c:pt idx="2">
                  <c:v>3961.6</c:v>
                </c:pt>
                <c:pt idx="3">
                  <c:v>5942.4</c:v>
                </c:pt>
                <c:pt idx="4">
                  <c:v>7923.2</c:v>
                </c:pt>
                <c:pt idx="5">
                  <c:v>9904</c:v>
                </c:pt>
                <c:pt idx="6">
                  <c:v>11884.8</c:v>
                </c:pt>
                <c:pt idx="7">
                  <c:v>13865.6</c:v>
                </c:pt>
                <c:pt idx="8">
                  <c:v>15846.4</c:v>
                </c:pt>
                <c:pt idx="9">
                  <c:v>17827.2</c:v>
                </c:pt>
                <c:pt idx="10">
                  <c:v>19808</c:v>
                </c:pt>
                <c:pt idx="11">
                  <c:v>21788.799999999999</c:v>
                </c:pt>
                <c:pt idx="12">
                  <c:v>23769.599999999999</c:v>
                </c:pt>
                <c:pt idx="13">
                  <c:v>25750.400000000001</c:v>
                </c:pt>
                <c:pt idx="14">
                  <c:v>27731.200000000001</c:v>
                </c:pt>
                <c:pt idx="15">
                  <c:v>29712</c:v>
                </c:pt>
                <c:pt idx="16">
                  <c:v>31692.799999999999</c:v>
                </c:pt>
                <c:pt idx="17">
                  <c:v>33673.599999999999</c:v>
                </c:pt>
                <c:pt idx="18">
                  <c:v>35654.400000000001</c:v>
                </c:pt>
                <c:pt idx="19">
                  <c:v>37635.199999999997</c:v>
                </c:pt>
                <c:pt idx="20">
                  <c:v>39616</c:v>
                </c:pt>
                <c:pt idx="21">
                  <c:v>41596.800000000003</c:v>
                </c:pt>
                <c:pt idx="22">
                  <c:v>43577.599999999999</c:v>
                </c:pt>
                <c:pt idx="23">
                  <c:v>45558.400000000001</c:v>
                </c:pt>
                <c:pt idx="24">
                  <c:v>47539.199999999997</c:v>
                </c:pt>
                <c:pt idx="25">
                  <c:v>49520</c:v>
                </c:pt>
                <c:pt idx="26">
                  <c:v>51500.800000000003</c:v>
                </c:pt>
                <c:pt idx="27">
                  <c:v>53481.599999999999</c:v>
                </c:pt>
                <c:pt idx="28">
                  <c:v>55462.400000000001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'Break_Even CIA'!$F$57</c:f>
              <c:strCache>
                <c:ptCount val="1"/>
                <c:pt idx="0">
                  <c:v>TC</c:v>
                </c:pt>
              </c:strCache>
            </c:strRef>
          </c:tx>
          <c:marker>
            <c:symbol val="none"/>
          </c:marker>
          <c:cat>
            <c:numRef>
              <c:f>'Break_Even CIA'!$C$58:$C$86</c:f>
              <c:numCache>
                <c:formatCode>General</c:formatCode>
                <c:ptCount val="29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  <c:pt idx="11">
                  <c:v>4400</c:v>
                </c:pt>
                <c:pt idx="12">
                  <c:v>4800</c:v>
                </c:pt>
                <c:pt idx="13">
                  <c:v>5200</c:v>
                </c:pt>
                <c:pt idx="14">
                  <c:v>5600</c:v>
                </c:pt>
                <c:pt idx="15">
                  <c:v>6000</c:v>
                </c:pt>
                <c:pt idx="16">
                  <c:v>6400</c:v>
                </c:pt>
                <c:pt idx="17">
                  <c:v>6800</c:v>
                </c:pt>
                <c:pt idx="18">
                  <c:v>7200</c:v>
                </c:pt>
                <c:pt idx="19">
                  <c:v>7600</c:v>
                </c:pt>
                <c:pt idx="20">
                  <c:v>8000</c:v>
                </c:pt>
                <c:pt idx="21">
                  <c:v>8400</c:v>
                </c:pt>
                <c:pt idx="22">
                  <c:v>8800</c:v>
                </c:pt>
                <c:pt idx="23">
                  <c:v>9200</c:v>
                </c:pt>
                <c:pt idx="24">
                  <c:v>9600</c:v>
                </c:pt>
                <c:pt idx="25">
                  <c:v>10000</c:v>
                </c:pt>
                <c:pt idx="26">
                  <c:v>10400</c:v>
                </c:pt>
                <c:pt idx="27">
                  <c:v>10800</c:v>
                </c:pt>
                <c:pt idx="28">
                  <c:v>11200</c:v>
                </c:pt>
              </c:numCache>
            </c:numRef>
          </c:cat>
          <c:val>
            <c:numRef>
              <c:f>'Break_Even CIA'!$F$58:$F$86</c:f>
              <c:numCache>
                <c:formatCode>General</c:formatCode>
                <c:ptCount val="29"/>
                <c:pt idx="0">
                  <c:v>17870</c:v>
                </c:pt>
                <c:pt idx="1">
                  <c:v>19850.8</c:v>
                </c:pt>
                <c:pt idx="2">
                  <c:v>21831.599999999999</c:v>
                </c:pt>
                <c:pt idx="3">
                  <c:v>23812.400000000001</c:v>
                </c:pt>
                <c:pt idx="4">
                  <c:v>25793.200000000001</c:v>
                </c:pt>
                <c:pt idx="5">
                  <c:v>27774</c:v>
                </c:pt>
                <c:pt idx="6">
                  <c:v>29754.799999999999</c:v>
                </c:pt>
                <c:pt idx="7">
                  <c:v>31735.599999999999</c:v>
                </c:pt>
                <c:pt idx="8">
                  <c:v>33716.400000000001</c:v>
                </c:pt>
                <c:pt idx="9">
                  <c:v>35697.199999999997</c:v>
                </c:pt>
                <c:pt idx="10">
                  <c:v>37678</c:v>
                </c:pt>
                <c:pt idx="11">
                  <c:v>39658.800000000003</c:v>
                </c:pt>
                <c:pt idx="12">
                  <c:v>41639.599999999999</c:v>
                </c:pt>
                <c:pt idx="13">
                  <c:v>43620.4</c:v>
                </c:pt>
                <c:pt idx="14">
                  <c:v>45601.2</c:v>
                </c:pt>
                <c:pt idx="15">
                  <c:v>47582</c:v>
                </c:pt>
                <c:pt idx="16">
                  <c:v>49562.8</c:v>
                </c:pt>
                <c:pt idx="17">
                  <c:v>51543.6</c:v>
                </c:pt>
                <c:pt idx="18">
                  <c:v>53524.4</c:v>
                </c:pt>
                <c:pt idx="19">
                  <c:v>55505.2</c:v>
                </c:pt>
                <c:pt idx="20">
                  <c:v>57486</c:v>
                </c:pt>
                <c:pt idx="21">
                  <c:v>59466.8</c:v>
                </c:pt>
                <c:pt idx="22">
                  <c:v>61447.6</c:v>
                </c:pt>
                <c:pt idx="23">
                  <c:v>63428.4</c:v>
                </c:pt>
                <c:pt idx="24">
                  <c:v>65409.2</c:v>
                </c:pt>
                <c:pt idx="25">
                  <c:v>67390</c:v>
                </c:pt>
                <c:pt idx="26">
                  <c:v>69370.8</c:v>
                </c:pt>
                <c:pt idx="27">
                  <c:v>71351.600000000006</c:v>
                </c:pt>
                <c:pt idx="28">
                  <c:v>73332.399999999994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'Break_Even CIA'!$G$57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'Break_Even CIA'!$C$58:$C$86</c:f>
              <c:numCache>
                <c:formatCode>General</c:formatCode>
                <c:ptCount val="29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  <c:pt idx="11">
                  <c:v>4400</c:v>
                </c:pt>
                <c:pt idx="12">
                  <c:v>4800</c:v>
                </c:pt>
                <c:pt idx="13">
                  <c:v>5200</c:v>
                </c:pt>
                <c:pt idx="14">
                  <c:v>5600</c:v>
                </c:pt>
                <c:pt idx="15">
                  <c:v>6000</c:v>
                </c:pt>
                <c:pt idx="16">
                  <c:v>6400</c:v>
                </c:pt>
                <c:pt idx="17">
                  <c:v>6800</c:v>
                </c:pt>
                <c:pt idx="18">
                  <c:v>7200</c:v>
                </c:pt>
                <c:pt idx="19">
                  <c:v>7600</c:v>
                </c:pt>
                <c:pt idx="20">
                  <c:v>8000</c:v>
                </c:pt>
                <c:pt idx="21">
                  <c:v>8400</c:v>
                </c:pt>
                <c:pt idx="22">
                  <c:v>8800</c:v>
                </c:pt>
                <c:pt idx="23">
                  <c:v>9200</c:v>
                </c:pt>
                <c:pt idx="24">
                  <c:v>9600</c:v>
                </c:pt>
                <c:pt idx="25">
                  <c:v>10000</c:v>
                </c:pt>
                <c:pt idx="26">
                  <c:v>10400</c:v>
                </c:pt>
                <c:pt idx="27">
                  <c:v>10800</c:v>
                </c:pt>
                <c:pt idx="28">
                  <c:v>11200</c:v>
                </c:pt>
              </c:numCache>
            </c:numRef>
          </c:cat>
          <c:val>
            <c:numRef>
              <c:f>'Break_Even CIA'!$G$58:$G$86</c:f>
              <c:numCache>
                <c:formatCode>General</c:formatCode>
                <c:ptCount val="29"/>
                <c:pt idx="0">
                  <c:v>0</c:v>
                </c:pt>
                <c:pt idx="1">
                  <c:v>2904</c:v>
                </c:pt>
                <c:pt idx="2">
                  <c:v>5808</c:v>
                </c:pt>
                <c:pt idx="3">
                  <c:v>8712</c:v>
                </c:pt>
                <c:pt idx="4">
                  <c:v>11616</c:v>
                </c:pt>
                <c:pt idx="5">
                  <c:v>14520</c:v>
                </c:pt>
                <c:pt idx="6">
                  <c:v>17424</c:v>
                </c:pt>
                <c:pt idx="7">
                  <c:v>20328</c:v>
                </c:pt>
                <c:pt idx="8">
                  <c:v>23232</c:v>
                </c:pt>
                <c:pt idx="9">
                  <c:v>26136</c:v>
                </c:pt>
                <c:pt idx="10">
                  <c:v>29040</c:v>
                </c:pt>
                <c:pt idx="11">
                  <c:v>31944</c:v>
                </c:pt>
                <c:pt idx="12">
                  <c:v>34848</c:v>
                </c:pt>
                <c:pt idx="13">
                  <c:v>37752</c:v>
                </c:pt>
                <c:pt idx="14">
                  <c:v>40656</c:v>
                </c:pt>
                <c:pt idx="15">
                  <c:v>43560</c:v>
                </c:pt>
                <c:pt idx="16">
                  <c:v>46464</c:v>
                </c:pt>
                <c:pt idx="17">
                  <c:v>49368</c:v>
                </c:pt>
                <c:pt idx="18">
                  <c:v>52272</c:v>
                </c:pt>
                <c:pt idx="19">
                  <c:v>55176</c:v>
                </c:pt>
                <c:pt idx="20">
                  <c:v>58080</c:v>
                </c:pt>
                <c:pt idx="21">
                  <c:v>60984</c:v>
                </c:pt>
                <c:pt idx="22">
                  <c:v>63888</c:v>
                </c:pt>
                <c:pt idx="23">
                  <c:v>66792</c:v>
                </c:pt>
                <c:pt idx="24">
                  <c:v>69696</c:v>
                </c:pt>
                <c:pt idx="25">
                  <c:v>72600</c:v>
                </c:pt>
                <c:pt idx="26">
                  <c:v>75504</c:v>
                </c:pt>
                <c:pt idx="27">
                  <c:v>78408</c:v>
                </c:pt>
                <c:pt idx="28">
                  <c:v>81312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'Break_Even CIA'!$H$57</c:f>
              <c:strCache>
                <c:ptCount val="1"/>
                <c:pt idx="0">
                  <c:v>Profit</c:v>
                </c:pt>
              </c:strCache>
            </c:strRef>
          </c:tx>
          <c:marker>
            <c:symbol val="none"/>
          </c:marker>
          <c:cat>
            <c:numRef>
              <c:f>'Break_Even CIA'!$C$58:$C$86</c:f>
              <c:numCache>
                <c:formatCode>General</c:formatCode>
                <c:ptCount val="29"/>
                <c:pt idx="0">
                  <c:v>0</c:v>
                </c:pt>
                <c:pt idx="1">
                  <c:v>400</c:v>
                </c:pt>
                <c:pt idx="2">
                  <c:v>800</c:v>
                </c:pt>
                <c:pt idx="3">
                  <c:v>1200</c:v>
                </c:pt>
                <c:pt idx="4">
                  <c:v>1600</c:v>
                </c:pt>
                <c:pt idx="5">
                  <c:v>2000</c:v>
                </c:pt>
                <c:pt idx="6">
                  <c:v>2400</c:v>
                </c:pt>
                <c:pt idx="7">
                  <c:v>2800</c:v>
                </c:pt>
                <c:pt idx="8">
                  <c:v>3200</c:v>
                </c:pt>
                <c:pt idx="9">
                  <c:v>3600</c:v>
                </c:pt>
                <c:pt idx="10">
                  <c:v>4000</c:v>
                </c:pt>
                <c:pt idx="11">
                  <c:v>4400</c:v>
                </c:pt>
                <c:pt idx="12">
                  <c:v>4800</c:v>
                </c:pt>
                <c:pt idx="13">
                  <c:v>5200</c:v>
                </c:pt>
                <c:pt idx="14">
                  <c:v>5600</c:v>
                </c:pt>
                <c:pt idx="15">
                  <c:v>6000</c:v>
                </c:pt>
                <c:pt idx="16">
                  <c:v>6400</c:v>
                </c:pt>
                <c:pt idx="17">
                  <c:v>6800</c:v>
                </c:pt>
                <c:pt idx="18">
                  <c:v>7200</c:v>
                </c:pt>
                <c:pt idx="19">
                  <c:v>7600</c:v>
                </c:pt>
                <c:pt idx="20">
                  <c:v>8000</c:v>
                </c:pt>
                <c:pt idx="21">
                  <c:v>8400</c:v>
                </c:pt>
                <c:pt idx="22">
                  <c:v>8800</c:v>
                </c:pt>
                <c:pt idx="23">
                  <c:v>9200</c:v>
                </c:pt>
                <c:pt idx="24">
                  <c:v>9600</c:v>
                </c:pt>
                <c:pt idx="25">
                  <c:v>10000</c:v>
                </c:pt>
                <c:pt idx="26">
                  <c:v>10400</c:v>
                </c:pt>
                <c:pt idx="27">
                  <c:v>10800</c:v>
                </c:pt>
                <c:pt idx="28">
                  <c:v>11200</c:v>
                </c:pt>
              </c:numCache>
            </c:numRef>
          </c:cat>
          <c:val>
            <c:numRef>
              <c:f>'Break_Even CIA'!$H$58:$H$86</c:f>
              <c:numCache>
                <c:formatCode>General</c:formatCode>
                <c:ptCount val="29"/>
                <c:pt idx="0">
                  <c:v>-17870</c:v>
                </c:pt>
                <c:pt idx="1">
                  <c:v>-16946.8</c:v>
                </c:pt>
                <c:pt idx="2">
                  <c:v>-16023.599999999999</c:v>
                </c:pt>
                <c:pt idx="3">
                  <c:v>-15100.400000000001</c:v>
                </c:pt>
                <c:pt idx="4">
                  <c:v>-14177.2</c:v>
                </c:pt>
                <c:pt idx="5">
                  <c:v>-13254</c:v>
                </c:pt>
                <c:pt idx="6">
                  <c:v>-12330.8</c:v>
                </c:pt>
                <c:pt idx="7">
                  <c:v>-11407.599999999999</c:v>
                </c:pt>
                <c:pt idx="8">
                  <c:v>-10484.400000000001</c:v>
                </c:pt>
                <c:pt idx="9">
                  <c:v>-9561.1999999999971</c:v>
                </c:pt>
                <c:pt idx="10">
                  <c:v>-8638</c:v>
                </c:pt>
                <c:pt idx="11">
                  <c:v>-7714.8000000000029</c:v>
                </c:pt>
                <c:pt idx="12">
                  <c:v>-6791.5999999999985</c:v>
                </c:pt>
                <c:pt idx="13">
                  <c:v>-5868.4000000000015</c:v>
                </c:pt>
                <c:pt idx="14">
                  <c:v>-4945.1999999999971</c:v>
                </c:pt>
                <c:pt idx="15">
                  <c:v>-4022</c:v>
                </c:pt>
                <c:pt idx="16">
                  <c:v>-3098.8000000000029</c:v>
                </c:pt>
                <c:pt idx="17">
                  <c:v>-2175.5999999999985</c:v>
                </c:pt>
                <c:pt idx="18">
                  <c:v>-1252.4000000000015</c:v>
                </c:pt>
                <c:pt idx="19">
                  <c:v>-329.19999999999709</c:v>
                </c:pt>
                <c:pt idx="20">
                  <c:v>594</c:v>
                </c:pt>
                <c:pt idx="21">
                  <c:v>1517.1999999999971</c:v>
                </c:pt>
                <c:pt idx="22">
                  <c:v>2440.4000000000015</c:v>
                </c:pt>
                <c:pt idx="23">
                  <c:v>3363.5999999999985</c:v>
                </c:pt>
                <c:pt idx="24">
                  <c:v>4286.8000000000029</c:v>
                </c:pt>
                <c:pt idx="25">
                  <c:v>5210</c:v>
                </c:pt>
                <c:pt idx="26">
                  <c:v>6133.1999999999971</c:v>
                </c:pt>
                <c:pt idx="27">
                  <c:v>7056.3999999999942</c:v>
                </c:pt>
                <c:pt idx="28">
                  <c:v>7979.6000000000058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152840"/>
        <c:axId val="744154800"/>
      </c:lineChart>
      <c:catAx>
        <c:axId val="744152840"/>
        <c:scaling>
          <c:orientation val="minMax"/>
        </c:scaling>
        <c:delete val="0"/>
        <c:axPos val="b"/>
        <c:majorGridlines/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74415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44154800"/>
        <c:scaling>
          <c:orientation val="minMax"/>
        </c:scaling>
        <c:delete val="0"/>
        <c:axPos val="l"/>
        <c:majorGridlines/>
        <c:numFmt formatCode="\$#,##0_);[Red]\(\$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74415284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4493599820345838"/>
          <c:y val="0.91066282420749278"/>
          <c:w val="0.36722778040028048"/>
          <c:h val="6.9164265129683031E-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2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9550" cy="1143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85725</xdr:colOff>
      <xdr:row>22</xdr:row>
      <xdr:rowOff>57150</xdr:rowOff>
    </xdr:from>
    <xdr:to>
      <xdr:col>8</xdr:col>
      <xdr:colOff>847725</xdr:colOff>
      <xdr:row>42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autoPageBreaks="0" fitToPage="1"/>
  </sheetPr>
  <dimension ref="A1:K86"/>
  <sheetViews>
    <sheetView showGridLines="0" showRowColHeaders="0" tabSelected="1" zoomScale="75" zoomScaleNormal="80" workbookViewId="0"/>
  </sheetViews>
  <sheetFormatPr defaultRowHeight="12.75" x14ac:dyDescent="0.2"/>
  <cols>
    <col min="1" max="1" width="1.7109375" style="1" customWidth="1"/>
    <col min="2" max="2" width="6.85546875" style="1" customWidth="1"/>
    <col min="3" max="3" width="16.5703125" style="1" customWidth="1"/>
    <col min="4" max="4" width="28.140625" style="1" customWidth="1"/>
    <col min="5" max="9" width="14.7109375" style="1" customWidth="1"/>
    <col min="10" max="10" width="9.5703125" style="1" bestFit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6" customHeight="1" x14ac:dyDescent="0.2"/>
    <row r="4" spans="2:9" ht="33" customHeight="1" x14ac:dyDescent="0.5">
      <c r="B4" s="2" t="s">
        <v>0</v>
      </c>
      <c r="C4" s="3"/>
      <c r="D4" s="3"/>
      <c r="E4" s="3"/>
      <c r="F4" s="3"/>
      <c r="G4" s="4"/>
      <c r="H4" s="4"/>
      <c r="I4" s="4"/>
    </row>
    <row r="5" spans="2:9" ht="9.75" customHeight="1" x14ac:dyDescent="0.5">
      <c r="B5" s="5"/>
      <c r="C5" s="6"/>
      <c r="D5" s="6"/>
      <c r="E5" s="6"/>
      <c r="F5" s="6"/>
      <c r="G5" s="7"/>
      <c r="H5" s="7"/>
      <c r="I5" s="7"/>
    </row>
    <row r="6" spans="2:9" ht="50.25" customHeight="1" x14ac:dyDescent="0.2">
      <c r="B6" s="38" t="s">
        <v>33</v>
      </c>
      <c r="C6" s="39"/>
      <c r="D6" s="39"/>
      <c r="E6" s="39"/>
      <c r="F6" s="39"/>
      <c r="G6" s="39"/>
      <c r="H6" s="39"/>
      <c r="I6" s="40"/>
    </row>
    <row r="7" spans="2:9" ht="15" customHeight="1" x14ac:dyDescent="0.2">
      <c r="B7" s="8"/>
      <c r="C7" s="8"/>
      <c r="D7" s="8"/>
      <c r="E7" s="8"/>
      <c r="F7" s="8"/>
    </row>
    <row r="8" spans="2:9" ht="15" x14ac:dyDescent="0.2">
      <c r="B8" s="8"/>
      <c r="C8" s="8"/>
      <c r="D8" s="8"/>
      <c r="E8" s="9"/>
      <c r="F8" s="9"/>
      <c r="G8" s="9"/>
      <c r="H8" s="9"/>
      <c r="I8" s="9"/>
    </row>
    <row r="9" spans="2:9" ht="15" x14ac:dyDescent="0.2">
      <c r="B9" s="8" t="s">
        <v>1</v>
      </c>
      <c r="C9" s="8"/>
      <c r="E9" s="37">
        <v>7.26</v>
      </c>
      <c r="F9" s="10"/>
      <c r="G9" s="10"/>
      <c r="H9" s="10"/>
      <c r="I9" s="9"/>
    </row>
    <row r="10" spans="2:9" ht="15" x14ac:dyDescent="0.2">
      <c r="B10" s="8" t="s">
        <v>2</v>
      </c>
      <c r="C10" s="8"/>
      <c r="E10" s="36">
        <v>10000</v>
      </c>
      <c r="F10" s="10"/>
      <c r="G10" s="10"/>
      <c r="H10" s="10"/>
      <c r="I10" s="9"/>
    </row>
    <row r="11" spans="2:9" ht="20.100000000000001" customHeight="1" x14ac:dyDescent="0.2">
      <c r="B11" s="8" t="s">
        <v>3</v>
      </c>
      <c r="C11" s="8"/>
      <c r="D11" s="8"/>
      <c r="E11" s="11">
        <f>E9*E10</f>
        <v>72600</v>
      </c>
      <c r="F11" s="12">
        <f>E11/$E$11</f>
        <v>1</v>
      </c>
      <c r="G11" s="10"/>
      <c r="H11" s="10"/>
      <c r="I11" s="9"/>
    </row>
    <row r="12" spans="2:9" ht="20.100000000000001" customHeight="1" x14ac:dyDescent="0.2">
      <c r="B12" s="8" t="s">
        <v>4</v>
      </c>
      <c r="C12" s="8"/>
      <c r="D12" s="8"/>
      <c r="E12" s="35">
        <v>31040</v>
      </c>
      <c r="F12" s="12">
        <f>E12/$E$11</f>
        <v>0.42754820936639121</v>
      </c>
      <c r="G12" s="10"/>
      <c r="H12" s="10"/>
      <c r="I12" s="9"/>
    </row>
    <row r="13" spans="2:9" ht="20.100000000000001" customHeight="1" x14ac:dyDescent="0.2">
      <c r="B13" s="8" t="s">
        <v>5</v>
      </c>
      <c r="C13" s="8"/>
      <c r="D13" s="8"/>
      <c r="E13" s="35">
        <v>18480</v>
      </c>
      <c r="F13" s="12">
        <f>E13/$E$11</f>
        <v>0.25454545454545452</v>
      </c>
      <c r="G13" s="10"/>
      <c r="H13" s="10"/>
      <c r="I13" s="9"/>
    </row>
    <row r="14" spans="2:9" ht="20.100000000000001" customHeight="1" x14ac:dyDescent="0.2">
      <c r="B14" s="8" t="s">
        <v>6</v>
      </c>
      <c r="C14" s="8"/>
      <c r="D14" s="8"/>
      <c r="E14" s="11">
        <f>IF(SUM(E12:E13),SUM(E12:E13),"")</f>
        <v>49520</v>
      </c>
      <c r="F14" s="13">
        <f>IF(SUM(F12:F13),SUM(F12:F13),"")</f>
        <v>0.68209366391184578</v>
      </c>
      <c r="G14" s="14">
        <f>$E$9*F14</f>
        <v>4.952</v>
      </c>
      <c r="H14" s="15" t="s">
        <v>7</v>
      </c>
      <c r="I14" s="9"/>
    </row>
    <row r="15" spans="2:9" ht="20.100000000000001" customHeight="1" x14ac:dyDescent="0.2">
      <c r="B15" s="8" t="s">
        <v>8</v>
      </c>
      <c r="C15" s="8"/>
      <c r="D15" s="8"/>
      <c r="E15" s="11">
        <f>IF(SUM(E11,E14),E11-E14,"")</f>
        <v>23080</v>
      </c>
      <c r="F15" s="12">
        <f>IF(SUM(F11,F14),F11-F14,"")</f>
        <v>0.31790633608815422</v>
      </c>
      <c r="G15" s="10"/>
      <c r="H15" s="10"/>
      <c r="I15" s="9"/>
    </row>
    <row r="16" spans="2:9" ht="20.100000000000001" customHeight="1" x14ac:dyDescent="0.2">
      <c r="B16" s="8" t="s">
        <v>9</v>
      </c>
      <c r="C16" s="8"/>
      <c r="D16" s="8"/>
      <c r="E16" s="35">
        <v>13050</v>
      </c>
      <c r="F16" s="12">
        <f>E16/$E$11</f>
        <v>0.17975206611570249</v>
      </c>
      <c r="G16" s="10"/>
      <c r="H16" s="10"/>
      <c r="I16" s="9"/>
    </row>
    <row r="17" spans="1:11" ht="20.100000000000001" customHeight="1" x14ac:dyDescent="0.2">
      <c r="B17" s="8" t="s">
        <v>10</v>
      </c>
      <c r="C17" s="8"/>
      <c r="D17" s="8"/>
      <c r="E17" s="35">
        <v>4820</v>
      </c>
      <c r="F17" s="12">
        <f>E17/$E$11</f>
        <v>6.6391184573002748E-2</v>
      </c>
      <c r="G17" s="10"/>
      <c r="H17" s="10"/>
      <c r="I17" s="9"/>
    </row>
    <row r="18" spans="1:11" ht="20.100000000000001" customHeight="1" x14ac:dyDescent="0.2">
      <c r="B18" s="8" t="s">
        <v>11</v>
      </c>
      <c r="C18" s="8"/>
      <c r="D18" s="8"/>
      <c r="E18" s="11">
        <f>IF(SUM(E16:E17),SUM(E16:E17),"")</f>
        <v>17870</v>
      </c>
      <c r="F18" s="13">
        <f>IF(SUM(F16:F17),SUM(F16:F17),"")</f>
        <v>0.24614325068870524</v>
      </c>
      <c r="G18" s="14">
        <f>$E$9*F18</f>
        <v>1.7869999999999999</v>
      </c>
      <c r="H18" s="15" t="s">
        <v>7</v>
      </c>
      <c r="I18" s="9"/>
    </row>
    <row r="19" spans="1:11" ht="20.100000000000001" customHeight="1" x14ac:dyDescent="0.2">
      <c r="B19" s="8" t="s">
        <v>12</v>
      </c>
      <c r="C19" s="8"/>
      <c r="D19" s="8"/>
      <c r="E19" s="11">
        <f>IF(SUM(E18),E15-E18,"")</f>
        <v>5210</v>
      </c>
      <c r="F19" s="13">
        <f>IF(SUM(F18),F15-F18,"")</f>
        <v>7.1763085399448978E-2</v>
      </c>
      <c r="G19" s="14">
        <f>$E$9*F19</f>
        <v>0.52099999999999957</v>
      </c>
      <c r="H19" s="15" t="s">
        <v>7</v>
      </c>
      <c r="I19" s="9"/>
    </row>
    <row r="22" spans="1:11" ht="26.25" x14ac:dyDescent="0.35">
      <c r="A22" s="16"/>
      <c r="B22" s="17" t="s">
        <v>13</v>
      </c>
      <c r="C22" s="18"/>
      <c r="D22" s="18"/>
      <c r="E22" s="18"/>
      <c r="F22" s="18"/>
      <c r="G22" s="18"/>
      <c r="H22" s="18"/>
      <c r="I22" s="18"/>
      <c r="J22" s="19"/>
      <c r="K22" s="16"/>
    </row>
    <row r="23" spans="1:11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x14ac:dyDescent="0.2">
      <c r="A44" s="20"/>
      <c r="B44" s="20"/>
      <c r="C44" s="20"/>
      <c r="D44" s="21" t="s">
        <v>14</v>
      </c>
      <c r="E44" s="22">
        <f>((E46/(E48-E47)))</f>
        <v>7742.6343154246106</v>
      </c>
      <c r="F44" s="20"/>
      <c r="G44" s="20"/>
      <c r="H44" s="21" t="s">
        <v>15</v>
      </c>
      <c r="I44" s="23">
        <f>(E44*E48)</f>
        <v>56211.52512998267</v>
      </c>
      <c r="K44" s="20"/>
    </row>
    <row r="45" spans="1:1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x14ac:dyDescent="0.2">
      <c r="A46" s="20"/>
      <c r="B46" s="20" t="s">
        <v>11</v>
      </c>
      <c r="D46" s="24" t="s">
        <v>16</v>
      </c>
      <c r="E46" s="25">
        <f>'Break_Even CIA'!$E$18</f>
        <v>17870</v>
      </c>
      <c r="F46" s="26"/>
      <c r="G46" s="27"/>
      <c r="H46" s="20" t="s">
        <v>17</v>
      </c>
      <c r="I46" s="20"/>
      <c r="J46" s="27"/>
      <c r="K46" s="20"/>
    </row>
    <row r="47" spans="1:11" x14ac:dyDescent="0.2">
      <c r="A47" s="20"/>
      <c r="B47" s="20" t="s">
        <v>18</v>
      </c>
      <c r="D47" s="24" t="s">
        <v>19</v>
      </c>
      <c r="E47" s="28">
        <f>'Break_Even CIA'!$G$14</f>
        <v>4.952</v>
      </c>
      <c r="F47" s="26"/>
      <c r="G47" s="27"/>
      <c r="H47" s="29" t="s">
        <v>20</v>
      </c>
      <c r="I47" s="20"/>
      <c r="J47" s="27"/>
      <c r="K47" s="20"/>
    </row>
    <row r="48" spans="1:11" x14ac:dyDescent="0.2">
      <c r="A48" s="20"/>
      <c r="B48" s="20" t="s">
        <v>21</v>
      </c>
      <c r="D48" s="24" t="s">
        <v>22</v>
      </c>
      <c r="E48" s="28">
        <f>'Break_Even CIA'!$E$9</f>
        <v>7.26</v>
      </c>
      <c r="F48" s="26"/>
      <c r="G48" s="27"/>
      <c r="H48" s="29" t="s">
        <v>23</v>
      </c>
      <c r="I48" s="20"/>
      <c r="J48" s="27"/>
      <c r="K48" s="20"/>
    </row>
    <row r="49" spans="1:1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ht="15" x14ac:dyDescent="0.2">
      <c r="A51" s="20"/>
      <c r="B51" s="20"/>
      <c r="C51" s="41"/>
      <c r="D51" s="41"/>
      <c r="E51" s="41"/>
      <c r="F51" s="41"/>
      <c r="G51" s="41"/>
      <c r="H51" s="41"/>
      <c r="I51" s="41"/>
      <c r="J51" s="30"/>
      <c r="K51" s="20"/>
    </row>
    <row r="52" spans="1:1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x14ac:dyDescent="0.2">
      <c r="A53" s="31"/>
      <c r="B53" s="31"/>
      <c r="C53" s="31" t="s">
        <v>24</v>
      </c>
      <c r="D53" s="31"/>
      <c r="E53" s="32">
        <v>400</v>
      </c>
      <c r="F53" s="31"/>
      <c r="G53" s="31"/>
      <c r="H53" s="31"/>
      <c r="I53" s="31"/>
      <c r="J53" s="31"/>
      <c r="K53" s="31"/>
    </row>
    <row r="54" spans="1:1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">
      <c r="A55" s="31"/>
      <c r="B55" s="31"/>
      <c r="C55" s="33" t="s">
        <v>25</v>
      </c>
      <c r="D55" s="33"/>
      <c r="E55" s="33"/>
      <c r="F55" s="33"/>
      <c r="G55" s="33"/>
      <c r="H55" s="33"/>
      <c r="I55" s="33"/>
      <c r="J55" s="31"/>
      <c r="K55" s="31"/>
    </row>
    <row r="56" spans="1:11" x14ac:dyDescent="0.2">
      <c r="A56" s="31"/>
      <c r="B56" s="31"/>
      <c r="C56" s="34" t="s">
        <v>26</v>
      </c>
      <c r="D56" s="34"/>
      <c r="E56" s="34"/>
      <c r="F56" s="34"/>
      <c r="G56" s="34"/>
      <c r="H56" s="34"/>
      <c r="I56" s="33"/>
      <c r="J56" s="31"/>
      <c r="K56" s="31"/>
    </row>
    <row r="57" spans="1:11" x14ac:dyDescent="0.2">
      <c r="A57" s="31"/>
      <c r="B57" s="31"/>
      <c r="C57" s="34" t="s">
        <v>27</v>
      </c>
      <c r="D57" s="34" t="s">
        <v>28</v>
      </c>
      <c r="E57" s="34" t="s">
        <v>29</v>
      </c>
      <c r="F57" s="34" t="s">
        <v>30</v>
      </c>
      <c r="G57" s="34" t="s">
        <v>31</v>
      </c>
      <c r="H57" s="34" t="s">
        <v>32</v>
      </c>
      <c r="I57" s="33"/>
      <c r="J57" s="31"/>
      <c r="K57" s="31"/>
    </row>
    <row r="58" spans="1:11" x14ac:dyDescent="0.2">
      <c r="A58" s="31"/>
      <c r="B58" s="31"/>
      <c r="C58" s="33">
        <v>0</v>
      </c>
      <c r="D58" s="33">
        <f t="shared" ref="D58:D86" si="0">$E$46</f>
        <v>17870</v>
      </c>
      <c r="E58" s="33">
        <f t="shared" ref="E58:E86" si="1">(C58*$E$47)</f>
        <v>0</v>
      </c>
      <c r="F58" s="33">
        <f t="shared" ref="F58:F86" si="2">(D58+E58)</f>
        <v>17870</v>
      </c>
      <c r="G58" s="33">
        <f t="shared" ref="G58:G86" si="3">(C58*$E$48)</f>
        <v>0</v>
      </c>
      <c r="H58" s="33">
        <f t="shared" ref="H58:H86" si="4">(G58-F58)</f>
        <v>-17870</v>
      </c>
      <c r="I58" s="33"/>
      <c r="J58" s="31"/>
      <c r="K58" s="31"/>
    </row>
    <row r="59" spans="1:11" x14ac:dyDescent="0.2">
      <c r="A59" s="31"/>
      <c r="B59" s="31"/>
      <c r="C59" s="33">
        <f t="shared" ref="C59:C86" si="5">$E$53+C58</f>
        <v>400</v>
      </c>
      <c r="D59" s="33">
        <f t="shared" si="0"/>
        <v>17870</v>
      </c>
      <c r="E59" s="33">
        <f t="shared" si="1"/>
        <v>1980.8</v>
      </c>
      <c r="F59" s="33">
        <f t="shared" si="2"/>
        <v>19850.8</v>
      </c>
      <c r="G59" s="33">
        <f t="shared" si="3"/>
        <v>2904</v>
      </c>
      <c r="H59" s="33">
        <f t="shared" si="4"/>
        <v>-16946.8</v>
      </c>
      <c r="I59" s="33"/>
      <c r="J59" s="31"/>
      <c r="K59" s="31"/>
    </row>
    <row r="60" spans="1:11" x14ac:dyDescent="0.2">
      <c r="A60" s="31"/>
      <c r="B60" s="31"/>
      <c r="C60" s="33">
        <f t="shared" si="5"/>
        <v>800</v>
      </c>
      <c r="D60" s="33">
        <f t="shared" si="0"/>
        <v>17870</v>
      </c>
      <c r="E60" s="33">
        <f t="shared" si="1"/>
        <v>3961.6</v>
      </c>
      <c r="F60" s="33">
        <f t="shared" si="2"/>
        <v>21831.599999999999</v>
      </c>
      <c r="G60" s="33">
        <f t="shared" si="3"/>
        <v>5808</v>
      </c>
      <c r="H60" s="33">
        <f t="shared" si="4"/>
        <v>-16023.599999999999</v>
      </c>
      <c r="I60" s="33"/>
      <c r="J60" s="31"/>
      <c r="K60" s="31"/>
    </row>
    <row r="61" spans="1:11" x14ac:dyDescent="0.2">
      <c r="A61" s="31"/>
      <c r="B61" s="31"/>
      <c r="C61" s="33">
        <f t="shared" si="5"/>
        <v>1200</v>
      </c>
      <c r="D61" s="33">
        <f t="shared" si="0"/>
        <v>17870</v>
      </c>
      <c r="E61" s="33">
        <f t="shared" si="1"/>
        <v>5942.4</v>
      </c>
      <c r="F61" s="33">
        <f t="shared" si="2"/>
        <v>23812.400000000001</v>
      </c>
      <c r="G61" s="33">
        <f t="shared" si="3"/>
        <v>8712</v>
      </c>
      <c r="H61" s="33">
        <f t="shared" si="4"/>
        <v>-15100.400000000001</v>
      </c>
      <c r="I61" s="33"/>
      <c r="J61" s="31"/>
      <c r="K61" s="31"/>
    </row>
    <row r="62" spans="1:11" x14ac:dyDescent="0.2">
      <c r="A62" s="31"/>
      <c r="B62" s="31"/>
      <c r="C62" s="33">
        <f t="shared" si="5"/>
        <v>1600</v>
      </c>
      <c r="D62" s="33">
        <f t="shared" si="0"/>
        <v>17870</v>
      </c>
      <c r="E62" s="33">
        <f t="shared" si="1"/>
        <v>7923.2</v>
      </c>
      <c r="F62" s="33">
        <f t="shared" si="2"/>
        <v>25793.200000000001</v>
      </c>
      <c r="G62" s="33">
        <f t="shared" si="3"/>
        <v>11616</v>
      </c>
      <c r="H62" s="33">
        <f t="shared" si="4"/>
        <v>-14177.2</v>
      </c>
      <c r="I62" s="33"/>
      <c r="J62" s="31"/>
      <c r="K62" s="31"/>
    </row>
    <row r="63" spans="1:11" x14ac:dyDescent="0.2">
      <c r="A63" s="31"/>
      <c r="B63" s="31"/>
      <c r="C63" s="33">
        <f t="shared" si="5"/>
        <v>2000</v>
      </c>
      <c r="D63" s="33">
        <f t="shared" si="0"/>
        <v>17870</v>
      </c>
      <c r="E63" s="33">
        <f t="shared" si="1"/>
        <v>9904</v>
      </c>
      <c r="F63" s="33">
        <f t="shared" si="2"/>
        <v>27774</v>
      </c>
      <c r="G63" s="33">
        <f t="shared" si="3"/>
        <v>14520</v>
      </c>
      <c r="H63" s="33">
        <f t="shared" si="4"/>
        <v>-13254</v>
      </c>
      <c r="I63" s="33"/>
      <c r="J63" s="31"/>
      <c r="K63" s="31"/>
    </row>
    <row r="64" spans="1:11" x14ac:dyDescent="0.2">
      <c r="A64" s="31"/>
      <c r="B64" s="31"/>
      <c r="C64" s="33">
        <f t="shared" si="5"/>
        <v>2400</v>
      </c>
      <c r="D64" s="33">
        <f t="shared" si="0"/>
        <v>17870</v>
      </c>
      <c r="E64" s="33">
        <f t="shared" si="1"/>
        <v>11884.8</v>
      </c>
      <c r="F64" s="33">
        <f t="shared" si="2"/>
        <v>29754.799999999999</v>
      </c>
      <c r="G64" s="33">
        <f t="shared" si="3"/>
        <v>17424</v>
      </c>
      <c r="H64" s="33">
        <f t="shared" si="4"/>
        <v>-12330.8</v>
      </c>
      <c r="I64" s="33"/>
      <c r="J64" s="31"/>
      <c r="K64" s="31"/>
    </row>
    <row r="65" spans="1:11" x14ac:dyDescent="0.2">
      <c r="A65" s="31"/>
      <c r="B65" s="31"/>
      <c r="C65" s="33">
        <f t="shared" si="5"/>
        <v>2800</v>
      </c>
      <c r="D65" s="33">
        <f t="shared" si="0"/>
        <v>17870</v>
      </c>
      <c r="E65" s="33">
        <f t="shared" si="1"/>
        <v>13865.6</v>
      </c>
      <c r="F65" s="33">
        <f t="shared" si="2"/>
        <v>31735.599999999999</v>
      </c>
      <c r="G65" s="33">
        <f t="shared" si="3"/>
        <v>20328</v>
      </c>
      <c r="H65" s="33">
        <f t="shared" si="4"/>
        <v>-11407.599999999999</v>
      </c>
      <c r="I65" s="33"/>
      <c r="J65" s="31"/>
      <c r="K65" s="31"/>
    </row>
    <row r="66" spans="1:11" x14ac:dyDescent="0.2">
      <c r="A66" s="31"/>
      <c r="B66" s="31"/>
      <c r="C66" s="33">
        <f t="shared" si="5"/>
        <v>3200</v>
      </c>
      <c r="D66" s="33">
        <f t="shared" si="0"/>
        <v>17870</v>
      </c>
      <c r="E66" s="33">
        <f t="shared" si="1"/>
        <v>15846.4</v>
      </c>
      <c r="F66" s="33">
        <f t="shared" si="2"/>
        <v>33716.400000000001</v>
      </c>
      <c r="G66" s="33">
        <f t="shared" si="3"/>
        <v>23232</v>
      </c>
      <c r="H66" s="33">
        <f t="shared" si="4"/>
        <v>-10484.400000000001</v>
      </c>
      <c r="I66" s="33"/>
      <c r="J66" s="31"/>
      <c r="K66" s="31"/>
    </row>
    <row r="67" spans="1:11" x14ac:dyDescent="0.2">
      <c r="A67" s="31"/>
      <c r="B67" s="31"/>
      <c r="C67" s="33">
        <f t="shared" si="5"/>
        <v>3600</v>
      </c>
      <c r="D67" s="33">
        <f t="shared" si="0"/>
        <v>17870</v>
      </c>
      <c r="E67" s="33">
        <f t="shared" si="1"/>
        <v>17827.2</v>
      </c>
      <c r="F67" s="33">
        <f t="shared" si="2"/>
        <v>35697.199999999997</v>
      </c>
      <c r="G67" s="33">
        <f t="shared" si="3"/>
        <v>26136</v>
      </c>
      <c r="H67" s="33">
        <f t="shared" si="4"/>
        <v>-9561.1999999999971</v>
      </c>
      <c r="I67" s="33"/>
      <c r="J67" s="31"/>
      <c r="K67" s="31"/>
    </row>
    <row r="68" spans="1:11" x14ac:dyDescent="0.2">
      <c r="A68" s="31"/>
      <c r="B68" s="31"/>
      <c r="C68" s="33">
        <f t="shared" si="5"/>
        <v>4000</v>
      </c>
      <c r="D68" s="33">
        <f t="shared" si="0"/>
        <v>17870</v>
      </c>
      <c r="E68" s="33">
        <f t="shared" si="1"/>
        <v>19808</v>
      </c>
      <c r="F68" s="33">
        <f t="shared" si="2"/>
        <v>37678</v>
      </c>
      <c r="G68" s="33">
        <f t="shared" si="3"/>
        <v>29040</v>
      </c>
      <c r="H68" s="33">
        <f t="shared" si="4"/>
        <v>-8638</v>
      </c>
      <c r="I68" s="33"/>
      <c r="J68" s="31"/>
      <c r="K68" s="31"/>
    </row>
    <row r="69" spans="1:11" x14ac:dyDescent="0.2">
      <c r="A69" s="31"/>
      <c r="B69" s="31"/>
      <c r="C69" s="33">
        <f t="shared" si="5"/>
        <v>4400</v>
      </c>
      <c r="D69" s="33">
        <f t="shared" si="0"/>
        <v>17870</v>
      </c>
      <c r="E69" s="33">
        <f t="shared" si="1"/>
        <v>21788.799999999999</v>
      </c>
      <c r="F69" s="33">
        <f t="shared" si="2"/>
        <v>39658.800000000003</v>
      </c>
      <c r="G69" s="33">
        <f t="shared" si="3"/>
        <v>31944</v>
      </c>
      <c r="H69" s="33">
        <f t="shared" si="4"/>
        <v>-7714.8000000000029</v>
      </c>
      <c r="I69" s="33"/>
      <c r="J69" s="31"/>
      <c r="K69" s="31"/>
    </row>
    <row r="70" spans="1:11" x14ac:dyDescent="0.2">
      <c r="A70" s="31"/>
      <c r="B70" s="31"/>
      <c r="C70" s="33">
        <f t="shared" si="5"/>
        <v>4800</v>
      </c>
      <c r="D70" s="33">
        <f t="shared" si="0"/>
        <v>17870</v>
      </c>
      <c r="E70" s="33">
        <f t="shared" si="1"/>
        <v>23769.599999999999</v>
      </c>
      <c r="F70" s="33">
        <f t="shared" si="2"/>
        <v>41639.599999999999</v>
      </c>
      <c r="G70" s="33">
        <f t="shared" si="3"/>
        <v>34848</v>
      </c>
      <c r="H70" s="33">
        <f t="shared" si="4"/>
        <v>-6791.5999999999985</v>
      </c>
      <c r="I70" s="33"/>
      <c r="J70" s="31"/>
      <c r="K70" s="31"/>
    </row>
    <row r="71" spans="1:11" x14ac:dyDescent="0.2">
      <c r="A71" s="31"/>
      <c r="B71" s="31"/>
      <c r="C71" s="33">
        <f t="shared" si="5"/>
        <v>5200</v>
      </c>
      <c r="D71" s="33">
        <f t="shared" si="0"/>
        <v>17870</v>
      </c>
      <c r="E71" s="33">
        <f t="shared" si="1"/>
        <v>25750.400000000001</v>
      </c>
      <c r="F71" s="33">
        <f t="shared" si="2"/>
        <v>43620.4</v>
      </c>
      <c r="G71" s="33">
        <f t="shared" si="3"/>
        <v>37752</v>
      </c>
      <c r="H71" s="33">
        <f t="shared" si="4"/>
        <v>-5868.4000000000015</v>
      </c>
      <c r="I71" s="33"/>
      <c r="J71" s="31"/>
      <c r="K71" s="31"/>
    </row>
    <row r="72" spans="1:11" x14ac:dyDescent="0.2">
      <c r="A72" s="31"/>
      <c r="B72" s="31"/>
      <c r="C72" s="33">
        <f t="shared" si="5"/>
        <v>5600</v>
      </c>
      <c r="D72" s="33">
        <f t="shared" si="0"/>
        <v>17870</v>
      </c>
      <c r="E72" s="33">
        <f t="shared" si="1"/>
        <v>27731.200000000001</v>
      </c>
      <c r="F72" s="33">
        <f t="shared" si="2"/>
        <v>45601.2</v>
      </c>
      <c r="G72" s="33">
        <f t="shared" si="3"/>
        <v>40656</v>
      </c>
      <c r="H72" s="33">
        <f t="shared" si="4"/>
        <v>-4945.1999999999971</v>
      </c>
      <c r="I72" s="33"/>
      <c r="J72" s="31"/>
      <c r="K72" s="31"/>
    </row>
    <row r="73" spans="1:11" x14ac:dyDescent="0.2">
      <c r="A73" s="31"/>
      <c r="B73" s="31"/>
      <c r="C73" s="33">
        <f t="shared" si="5"/>
        <v>6000</v>
      </c>
      <c r="D73" s="33">
        <f t="shared" si="0"/>
        <v>17870</v>
      </c>
      <c r="E73" s="33">
        <f t="shared" si="1"/>
        <v>29712</v>
      </c>
      <c r="F73" s="33">
        <f t="shared" si="2"/>
        <v>47582</v>
      </c>
      <c r="G73" s="33">
        <f t="shared" si="3"/>
        <v>43560</v>
      </c>
      <c r="H73" s="33">
        <f t="shared" si="4"/>
        <v>-4022</v>
      </c>
      <c r="I73" s="33"/>
      <c r="J73" s="31"/>
      <c r="K73" s="31"/>
    </row>
    <row r="74" spans="1:11" x14ac:dyDescent="0.2">
      <c r="A74" s="31"/>
      <c r="B74" s="31"/>
      <c r="C74" s="33">
        <f t="shared" si="5"/>
        <v>6400</v>
      </c>
      <c r="D74" s="33">
        <f t="shared" si="0"/>
        <v>17870</v>
      </c>
      <c r="E74" s="33">
        <f t="shared" si="1"/>
        <v>31692.799999999999</v>
      </c>
      <c r="F74" s="33">
        <f t="shared" si="2"/>
        <v>49562.8</v>
      </c>
      <c r="G74" s="33">
        <f t="shared" si="3"/>
        <v>46464</v>
      </c>
      <c r="H74" s="33">
        <f t="shared" si="4"/>
        <v>-3098.8000000000029</v>
      </c>
      <c r="I74" s="33"/>
      <c r="J74" s="31"/>
      <c r="K74" s="31"/>
    </row>
    <row r="75" spans="1:11" x14ac:dyDescent="0.2">
      <c r="A75" s="31"/>
      <c r="B75" s="31"/>
      <c r="C75" s="33">
        <f t="shared" si="5"/>
        <v>6800</v>
      </c>
      <c r="D75" s="33">
        <f t="shared" si="0"/>
        <v>17870</v>
      </c>
      <c r="E75" s="33">
        <f t="shared" si="1"/>
        <v>33673.599999999999</v>
      </c>
      <c r="F75" s="33">
        <f t="shared" si="2"/>
        <v>51543.6</v>
      </c>
      <c r="G75" s="33">
        <f t="shared" si="3"/>
        <v>49368</v>
      </c>
      <c r="H75" s="33">
        <f t="shared" si="4"/>
        <v>-2175.5999999999985</v>
      </c>
      <c r="I75" s="31"/>
      <c r="J75" s="31"/>
      <c r="K75" s="31"/>
    </row>
    <row r="76" spans="1:11" x14ac:dyDescent="0.2">
      <c r="A76" s="31"/>
      <c r="B76" s="31"/>
      <c r="C76" s="33">
        <f t="shared" si="5"/>
        <v>7200</v>
      </c>
      <c r="D76" s="33">
        <f t="shared" si="0"/>
        <v>17870</v>
      </c>
      <c r="E76" s="33">
        <f t="shared" si="1"/>
        <v>35654.400000000001</v>
      </c>
      <c r="F76" s="33">
        <f t="shared" si="2"/>
        <v>53524.4</v>
      </c>
      <c r="G76" s="33">
        <f t="shared" si="3"/>
        <v>52272</v>
      </c>
      <c r="H76" s="33">
        <f t="shared" si="4"/>
        <v>-1252.4000000000015</v>
      </c>
      <c r="I76" s="31"/>
      <c r="J76" s="31"/>
      <c r="K76" s="31"/>
    </row>
    <row r="77" spans="1:11" x14ac:dyDescent="0.2">
      <c r="A77" s="31"/>
      <c r="B77" s="31"/>
      <c r="C77" s="33">
        <f t="shared" si="5"/>
        <v>7600</v>
      </c>
      <c r="D77" s="33">
        <f t="shared" si="0"/>
        <v>17870</v>
      </c>
      <c r="E77" s="33">
        <f t="shared" si="1"/>
        <v>37635.199999999997</v>
      </c>
      <c r="F77" s="33">
        <f t="shared" si="2"/>
        <v>55505.2</v>
      </c>
      <c r="G77" s="33">
        <f t="shared" si="3"/>
        <v>55176</v>
      </c>
      <c r="H77" s="33">
        <f t="shared" si="4"/>
        <v>-329.19999999999709</v>
      </c>
      <c r="I77" s="31"/>
      <c r="J77" s="31"/>
      <c r="K77" s="31"/>
    </row>
    <row r="78" spans="1:11" x14ac:dyDescent="0.2">
      <c r="A78" s="31"/>
      <c r="B78" s="31"/>
      <c r="C78" s="33">
        <f t="shared" si="5"/>
        <v>8000</v>
      </c>
      <c r="D78" s="33">
        <f t="shared" si="0"/>
        <v>17870</v>
      </c>
      <c r="E78" s="33">
        <f t="shared" si="1"/>
        <v>39616</v>
      </c>
      <c r="F78" s="33">
        <f t="shared" si="2"/>
        <v>57486</v>
      </c>
      <c r="G78" s="33">
        <f t="shared" si="3"/>
        <v>58080</v>
      </c>
      <c r="H78" s="33">
        <f t="shared" si="4"/>
        <v>594</v>
      </c>
      <c r="I78" s="31"/>
      <c r="J78" s="31"/>
      <c r="K78" s="31"/>
    </row>
    <row r="79" spans="1:11" x14ac:dyDescent="0.2">
      <c r="A79" s="31"/>
      <c r="B79" s="31"/>
      <c r="C79" s="33">
        <f t="shared" si="5"/>
        <v>8400</v>
      </c>
      <c r="D79" s="33">
        <f t="shared" si="0"/>
        <v>17870</v>
      </c>
      <c r="E79" s="33">
        <f t="shared" si="1"/>
        <v>41596.800000000003</v>
      </c>
      <c r="F79" s="33">
        <f t="shared" si="2"/>
        <v>59466.8</v>
      </c>
      <c r="G79" s="33">
        <f t="shared" si="3"/>
        <v>60984</v>
      </c>
      <c r="H79" s="33">
        <f t="shared" si="4"/>
        <v>1517.1999999999971</v>
      </c>
      <c r="I79" s="31"/>
      <c r="J79" s="31"/>
      <c r="K79" s="31"/>
    </row>
    <row r="80" spans="1:11" x14ac:dyDescent="0.2">
      <c r="A80" s="31"/>
      <c r="B80" s="31"/>
      <c r="C80" s="33">
        <f t="shared" si="5"/>
        <v>8800</v>
      </c>
      <c r="D80" s="33">
        <f t="shared" si="0"/>
        <v>17870</v>
      </c>
      <c r="E80" s="33">
        <f t="shared" si="1"/>
        <v>43577.599999999999</v>
      </c>
      <c r="F80" s="33">
        <f t="shared" si="2"/>
        <v>61447.6</v>
      </c>
      <c r="G80" s="33">
        <f t="shared" si="3"/>
        <v>63888</v>
      </c>
      <c r="H80" s="33">
        <f t="shared" si="4"/>
        <v>2440.4000000000015</v>
      </c>
      <c r="I80" s="31"/>
      <c r="J80" s="31"/>
      <c r="K80" s="31"/>
    </row>
    <row r="81" spans="1:11" x14ac:dyDescent="0.2">
      <c r="A81" s="31"/>
      <c r="B81" s="31"/>
      <c r="C81" s="33">
        <f t="shared" si="5"/>
        <v>9200</v>
      </c>
      <c r="D81" s="33">
        <f t="shared" si="0"/>
        <v>17870</v>
      </c>
      <c r="E81" s="33">
        <f t="shared" si="1"/>
        <v>45558.400000000001</v>
      </c>
      <c r="F81" s="33">
        <f t="shared" si="2"/>
        <v>63428.4</v>
      </c>
      <c r="G81" s="33">
        <f t="shared" si="3"/>
        <v>66792</v>
      </c>
      <c r="H81" s="33">
        <f t="shared" si="4"/>
        <v>3363.5999999999985</v>
      </c>
      <c r="I81" s="31"/>
      <c r="J81" s="31"/>
      <c r="K81" s="31"/>
    </row>
    <row r="82" spans="1:11" x14ac:dyDescent="0.2">
      <c r="A82" s="31"/>
      <c r="B82" s="31"/>
      <c r="C82" s="33">
        <f t="shared" si="5"/>
        <v>9600</v>
      </c>
      <c r="D82" s="33">
        <f t="shared" si="0"/>
        <v>17870</v>
      </c>
      <c r="E82" s="33">
        <f t="shared" si="1"/>
        <v>47539.199999999997</v>
      </c>
      <c r="F82" s="33">
        <f t="shared" si="2"/>
        <v>65409.2</v>
      </c>
      <c r="G82" s="33">
        <f t="shared" si="3"/>
        <v>69696</v>
      </c>
      <c r="H82" s="33">
        <f t="shared" si="4"/>
        <v>4286.8000000000029</v>
      </c>
      <c r="I82" s="31"/>
      <c r="J82" s="31"/>
      <c r="K82" s="31"/>
    </row>
    <row r="83" spans="1:11" x14ac:dyDescent="0.2">
      <c r="A83" s="31"/>
      <c r="B83" s="31"/>
      <c r="C83" s="33">
        <f t="shared" si="5"/>
        <v>10000</v>
      </c>
      <c r="D83" s="33">
        <f t="shared" si="0"/>
        <v>17870</v>
      </c>
      <c r="E83" s="33">
        <f t="shared" si="1"/>
        <v>49520</v>
      </c>
      <c r="F83" s="33">
        <f t="shared" si="2"/>
        <v>67390</v>
      </c>
      <c r="G83" s="33">
        <f t="shared" si="3"/>
        <v>72600</v>
      </c>
      <c r="H83" s="33">
        <f t="shared" si="4"/>
        <v>5210</v>
      </c>
      <c r="I83" s="31"/>
      <c r="J83" s="31"/>
      <c r="K83" s="31"/>
    </row>
    <row r="84" spans="1:11" x14ac:dyDescent="0.2">
      <c r="A84" s="31"/>
      <c r="B84" s="31"/>
      <c r="C84" s="33">
        <f t="shared" si="5"/>
        <v>10400</v>
      </c>
      <c r="D84" s="33">
        <f t="shared" si="0"/>
        <v>17870</v>
      </c>
      <c r="E84" s="33">
        <f t="shared" si="1"/>
        <v>51500.800000000003</v>
      </c>
      <c r="F84" s="33">
        <f t="shared" si="2"/>
        <v>69370.8</v>
      </c>
      <c r="G84" s="33">
        <f t="shared" si="3"/>
        <v>75504</v>
      </c>
      <c r="H84" s="33">
        <f t="shared" si="4"/>
        <v>6133.1999999999971</v>
      </c>
      <c r="I84" s="31"/>
      <c r="J84" s="31"/>
      <c r="K84" s="31"/>
    </row>
    <row r="85" spans="1:11" x14ac:dyDescent="0.2">
      <c r="A85" s="31"/>
      <c r="B85" s="31"/>
      <c r="C85" s="33">
        <f t="shared" si="5"/>
        <v>10800</v>
      </c>
      <c r="D85" s="33">
        <f t="shared" si="0"/>
        <v>17870</v>
      </c>
      <c r="E85" s="33">
        <f t="shared" si="1"/>
        <v>53481.599999999999</v>
      </c>
      <c r="F85" s="33">
        <f t="shared" si="2"/>
        <v>71351.600000000006</v>
      </c>
      <c r="G85" s="33">
        <f t="shared" si="3"/>
        <v>78408</v>
      </c>
      <c r="H85" s="33">
        <f t="shared" si="4"/>
        <v>7056.3999999999942</v>
      </c>
      <c r="I85" s="31"/>
      <c r="J85" s="31"/>
      <c r="K85" s="31"/>
    </row>
    <row r="86" spans="1:11" x14ac:dyDescent="0.2">
      <c r="A86" s="31"/>
      <c r="B86" s="31"/>
      <c r="C86" s="33">
        <f t="shared" si="5"/>
        <v>11200</v>
      </c>
      <c r="D86" s="33">
        <f t="shared" si="0"/>
        <v>17870</v>
      </c>
      <c r="E86" s="33">
        <f t="shared" si="1"/>
        <v>55462.400000000001</v>
      </c>
      <c r="F86" s="33">
        <f t="shared" si="2"/>
        <v>73332.399999999994</v>
      </c>
      <c r="G86" s="33">
        <f t="shared" si="3"/>
        <v>81312</v>
      </c>
      <c r="H86" s="33">
        <f t="shared" si="4"/>
        <v>7979.6000000000058</v>
      </c>
      <c r="I86" s="31"/>
      <c r="J86" s="31"/>
      <c r="K86" s="31"/>
    </row>
  </sheetData>
  <mergeCells count="2">
    <mergeCell ref="B6:I6"/>
    <mergeCell ref="C51:I51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6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5FBC236-894B-41C9-B56C-B16274E8DE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Break_Even CIA</vt:lpstr>
      <vt:lpstr>'Break_Even CIA'!Print_Area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2014-10-25T21:16:16Z</dcterms:created>
  <dcterms:modified xsi:type="dcterms:W3CDTF">2014-10-25T21:16:16Z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TC018775159991</vt:lpwstr>
  </property>
</Properties>
</file>