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120" yWindow="120" windowWidth="18975" windowHeight="12210" tabRatio="979"/>
  </bookViews>
  <sheets>
    <sheet name="0. Expenses Entry" sheetId="9" r:id="rId1"/>
    <sheet name="1. Current Month Spending Trend" sheetId="22" r:id="rId2"/>
    <sheet name="2. Avg. Monthly Spending Trend" sheetId="29" r:id="rId3"/>
    <sheet name="3. Earning Vs. Expenses" sheetId="23" r:id="rId4"/>
    <sheet name="4. Monthly Expenses Comparison" sheetId="25" r:id="rId5"/>
    <sheet name="5. Frequency Analysis" sheetId="26" r:id="rId6"/>
    <sheet name="Trend Data" sheetId="20" state="hidden" r:id="rId7"/>
    <sheet name="TopBottom ExpensesCAT" sheetId="30" state="hidden" r:id="rId8"/>
    <sheet name="TopBottom ExpensesItem" sheetId="31" state="hidden" r:id="rId9"/>
    <sheet name="Yearly Data" sheetId="19" state="hidden" r:id="rId10"/>
    <sheet name="Year To-Date" sheetId="27" state="hidden" r:id="rId11"/>
    <sheet name="Date" sheetId="1" state="hidden" r:id="rId12"/>
    <sheet name="Month" sheetId="12" state="hidden" r:id="rId13"/>
    <sheet name="Month_Day" sheetId="13" state="hidden" r:id="rId14"/>
    <sheet name="Quarter_Month" sheetId="3" state="hidden" r:id="rId15"/>
    <sheet name="Week Day" sheetId="16" state="hidden" r:id="rId16"/>
    <sheet name="Expenses Cat" sheetId="4" state="hidden" r:id="rId17"/>
    <sheet name="ExpensesCAT List" sheetId="11" state="hidden" r:id="rId18"/>
    <sheet name="Expenses List" sheetId="5" state="hidden" r:id="rId19"/>
    <sheet name="Payment Cat" sheetId="6" state="hidden" r:id="rId20"/>
    <sheet name="Payment" sheetId="7" state="hidden" r:id="rId21"/>
    <sheet name="PaymentCAT List" sheetId="15" state="hidden" r:id="rId22"/>
    <sheet name="Top Spending (Data)" sheetId="32" state="hidden" r:id="rId23"/>
    <sheet name="About CNPET" sheetId="14" r:id="rId24"/>
  </sheets>
  <definedNames>
    <definedName name="_xlnm._FilterDatabase" localSheetId="9" hidden="1">'Yearly Data'!$A$1:$P$559</definedName>
    <definedName name="Account">OFFSET('PaymentCAT List'!$B$2,0,0,COUNTA('PaymentCAT List'!$B:$B)-1,1)</definedName>
    <definedName name="April">Month_Day!$E$2:$E$31</definedName>
    <definedName name="August">Month_Day!$I$2:$I$32</definedName>
    <definedName name="AvgTotalMonthlySpending">OFFSET('Trend Data'!$K$3,0,0,COUNT('Trend Data'!$K:$K)-1,1)</definedName>
    <definedName name="Car">OFFSET('ExpensesCAT List'!$B$1,1,0,COUNTA('ExpensesCAT List'!$B:$B)-1,1)</definedName>
    <definedName name="Card">OFFSET('PaymentCAT List'!$D$2,0,0,COUNTA('PaymentCAT List'!$D:$D)-1,1)</definedName>
    <definedName name="Cash">OFFSET('PaymentCAT List'!$F$2,0,0,COUNTA('PaymentCAT List'!$F:$F)-1,1)</definedName>
    <definedName name="Cheque">OFFSET('PaymentCAT List'!$H$2,0,0,COUNTA('PaymentCAT List'!$H:$H)-1,1)</definedName>
    <definedName name="Daily">OFFSET('ExpensesCAT List'!$D$1,1,0,COUNTA('ExpensesCAT List'!$D:$D)-1,1)</definedName>
    <definedName name="Date_Column_DateFormat2">OFFSET(Date!$G$1,1,0,COUNTA(Date!$G:$G),1)</definedName>
    <definedName name="December">Month_Day!$M$2:$M$32</definedName>
    <definedName name="Education">OFFSET('ExpensesCAT List'!$F$1,1,0,COUNTA('ExpensesCAT List'!$F:$F)-1,1)</definedName>
    <definedName name="Entertainment">OFFSET('ExpensesCAT List'!$H$1,1,0,COUNTA('ExpensesCAT List'!$H:$H)-1,1)</definedName>
    <definedName name="ExpensesCat_Column_ExpensesCAT">OFFSET('Expenses Cat'!$B$1,1,0,COUNTA('Expenses Cat'!$B:$B)-1,1)</definedName>
    <definedName name="ExpensesCat_Ranges_ExpensesCAT">OFFSET('Expenses Cat'!$A$1,1,0,COUNTA('Expenses Cat'!$B:$B)-1,2)</definedName>
    <definedName name="February">Month_Day!$B$2:$B$30</definedName>
    <definedName name="Friday">'Week Day'!$A$6</definedName>
    <definedName name="Holiday">OFFSET('ExpensesCAT List'!$P$1,1,0,COUNTA('ExpensesCAT List'!$P:$P)-1,1)</definedName>
    <definedName name="Household">OFFSET('ExpensesCAT List'!$L$1,1,0,COUNTA('ExpensesCAT List'!$L:$L)-1,1)</definedName>
    <definedName name="Housing">OFFSET('ExpensesCAT List'!$N$1,1,0,COUNTA('ExpensesCAT List'!$N:$N)-1,1)</definedName>
    <definedName name="January">Month_Day!$A$2:$A$32</definedName>
    <definedName name="July">Month_Day!$H$2:$H$32</definedName>
    <definedName name="June">Month_Day!$G$2:$G$31</definedName>
    <definedName name="LastYearAvgSpendingTrend_UpToLastMonth_ByCategory">OFFSET('Trend Data'!$N$3,0,0,COUNT('Trend Data'!$N:$N),1)</definedName>
    <definedName name="LastYearSpendingTrend_UpToCurrMonth_ByCategory">OFFSET('Trend Data'!$F$3,0,0,COUNT('Trend Data'!$F:$F)-1,1)</definedName>
    <definedName name="LYFeb">Month_Day!$C$2:$C$29</definedName>
    <definedName name="March">Month_Day!$D$2:$D$32</definedName>
    <definedName name="May">Month_Day!$F$2:$F$32</definedName>
    <definedName name="Medical">OFFSET('ExpensesCAT List'!$J$1,1,0,COUNTA('ExpensesCAT List'!$J:$J)-1,1)</definedName>
    <definedName name="Misc">OFFSET('ExpensesCAT List'!$R$1,1,0,COUNTA('ExpensesCAT List'!$R:$R)-1,1)</definedName>
    <definedName name="Monday">'Week Day'!$A$2</definedName>
    <definedName name="Month_Column_LMonthName">OFFSET(Month!$B$1,1,0,COUNTA(Month!$B:$B)-1,1)</definedName>
    <definedName name="Month_Column_SMonthName">OFFSET(Month!$A$1,1,0,COUNTA(Month!$A:$A)-1,1)</definedName>
    <definedName name="Month_Lookup_LNameMonthNo">Month!$B$2:$C$13</definedName>
    <definedName name="MonthlyExpenses_Column_ExpCAT">OFFSET('0. Expenses Entry'!$G$20,0,0,COUNTA('0. Expenses Entry'!$G$20:$G231),1)</definedName>
    <definedName name="MonthlyExpenses_Column_PaymentCAT">OFFSET('0. Expenses Entry'!$K$20,0,0,COUNTA('0. Expenses Entry'!$K$20:$K231),1)</definedName>
    <definedName name="MonthlyExpenses_Ranges_ExpensesAmount">OFFSET('0. Expenses Entry'!$O$20,0,0,COUNT('0. Expenses Entry'!$O$20:$O239),1)</definedName>
    <definedName name="November">Month_Day!$L$2:$L$31</definedName>
    <definedName name="October">Month_Day!$K$2:$K$32</definedName>
    <definedName name="Other">OFFSET('PaymentCAT List'!$J$2,0,0,COUNTA('PaymentCAT List'!$J:$J)-1,1)</definedName>
    <definedName name="PaymentCAT">OFFSET('Payment Cat'!$B$1,1,0,COUNTA('Payment Cat'!$B:$B)-1,1)</definedName>
    <definedName name="Quarter_Month_Range_Mapping">OFFSET(Quarter_Month!$A$1,1,0,COUNTA(Quarter_Month!$A:$A)-1,2)</definedName>
    <definedName name="Saturday">'Week Day'!$A$7</definedName>
    <definedName name="September">Month_Day!$J$2:$J$31</definedName>
    <definedName name="Sunday">'Week Day'!$A$8</definedName>
    <definedName name="ThisMonth_ExpensesDetail">OFFSET('0. Expenses Entry'!$E$20,0,0,COUNT('0. Expenses Entry'!$E:$E)-1,15)</definedName>
    <definedName name="ThisYearAvgSpendingTrend_UpToLastMonth">OFFSET('Trend Data'!$L$3,0,0,ROWS(TotalMonth),1)</definedName>
    <definedName name="ThisYearAvgSpendingTrend_UpToLastMonth_ByCategory">OFFSET('Trend Data'!$O$3,0,0,ROWS(AvgTotalMonthlySpending),1)</definedName>
    <definedName name="ThisYearSpendingTrend_UpToCurrMonth">OFFSET('Trend Data'!$D$3,0,0,ROWS(TotalMonth),1)</definedName>
    <definedName name="ThisYearSpendingTrend_UpToCurrMonth_ByCategory">OFFSET('Trend Data'!$G$3,0,0,ROWS(TotalMonth),1)</definedName>
    <definedName name="Thursday">'Week Day'!$A$5</definedName>
    <definedName name="TotalMonth">OFFSET('Trend Data'!$C$3,0,0,COUNT('Trend Data'!$C:$C)-1,1)</definedName>
    <definedName name="TotalMonthName">OFFSET('Trend Data'!$B$3,0,0,COUNTA('Trend Data'!$B:$B)-1,1)</definedName>
    <definedName name="TrendData_PreviousYearExp_Lookup">OFFSET('Trend Data'!$B$2,0,0,COUNTA('Trend Data'!$B:$B),2)</definedName>
    <definedName name="Tuesday">'Week Day'!$A$3</definedName>
    <definedName name="Wednesday">'Week Day'!$A$4</definedName>
    <definedName name="Year">OFFSET('Year To-Date'!$A$1,1,0,COUNT('Year To-Date'!$A:$A),1)</definedName>
    <definedName name="YearlyData_Column_Amount">OFFSET('Yearly Data'!$L$1,1,0,COUNTA('Yearly Data'!$L:$L)-1,1)</definedName>
    <definedName name="YearlyData_Column_Expenses">OFFSET('Yearly Data'!$I$1,1,0,COUNTA('Yearly Data'!$I:$I)-1,1)</definedName>
    <definedName name="YearlyData_Column_ExpensesCat">OFFSET('Yearly Data'!$H$1,1,0,COUNTA('Yearly Data'!$H:$H)-1,1)</definedName>
    <definedName name="YearlyData_Column_Income">OFFSET('Yearly Data'!$N$1,1,0,COUNTA('Yearly Data'!$N:$N)-1,1)</definedName>
    <definedName name="YearlyData_Column_Month">OFFSET('Yearly Data'!$C$1,1,0,COUNTA('Yearly Data'!$C:$C)-1,1)</definedName>
    <definedName name="YearlyData_Column_PaymentCat">OFFSET('Yearly Data'!$J$1,1,0,COUNTA('Yearly Data'!$J:$J)-1,1)</definedName>
    <definedName name="YearlyData_Column_WeekDay">OFFSET('Yearly Data'!$G$1,1,0,COUNTA('Yearly Data'!$G:$G)-1,1)</definedName>
    <definedName name="YearlyData_Column_Year">OFFSET('Yearly Data'!$A$1,1,0,COUNTA('Yearly Data'!$A:$A)-1,1)</definedName>
    <definedName name="YearlyData_Range_ThisYearAmount">OFFSET('Yearly Data'!$L$1,MATCH('2. Avg. Monthly Spending Trend'!$L$6,YearlyData_Column_Year,0),0,COUNTA('Yearly Data'!$L:$L),1)</definedName>
    <definedName name="YearlyData_Range_ThisYearExpensesCAT">OFFSET('Yearly Data'!$H$1,MATCH('2. Avg. Monthly Spending Trend'!$L$6,YearlyData_Column_Year,0),0,COUNTA('Yearly Data'!$H:$H),1)</definedName>
    <definedName name="YearlyData_Range_ThisYearMonth">OFFSET('Yearly Data'!$C$1,MATCH('2. Avg. Monthly Spending Trend'!$L$6,YearlyData_Column_Year,0),0,COUNTA('Yearly Data'!$C:$C),1)</definedName>
  </definedNames>
  <calcPr calcId="124519"/>
</workbook>
</file>

<file path=xl/calcChain.xml><?xml version="1.0" encoding="utf-8"?>
<calcChain xmlns="http://schemas.openxmlformats.org/spreadsheetml/2006/main">
  <c r="Q14" i="9"/>
  <c r="K8" i="25"/>
  <c r="I8"/>
  <c r="N26" i="22"/>
  <c r="P391" i="19"/>
  <c r="P392" s="1"/>
  <c r="P393" s="1"/>
  <c r="P394" s="1"/>
  <c r="P395" s="1"/>
  <c r="P396" s="1"/>
  <c r="P397" s="1"/>
  <c r="P398" s="1"/>
  <c r="P399" s="1"/>
  <c r="P400" s="1"/>
  <c r="P401" s="1"/>
  <c r="P402" s="1"/>
  <c r="P403" s="1"/>
  <c r="P404" s="1"/>
  <c r="P405" s="1"/>
  <c r="P406" s="1"/>
  <c r="P407" s="1"/>
  <c r="P408" s="1"/>
  <c r="P409" s="1"/>
  <c r="P410" s="1"/>
  <c r="P411" s="1"/>
  <c r="P412" s="1"/>
  <c r="P413" s="1"/>
  <c r="P414" s="1"/>
  <c r="P415" s="1"/>
  <c r="P416" s="1"/>
  <c r="P417" s="1"/>
  <c r="P418" s="1"/>
  <c r="P419" s="1"/>
  <c r="P420" s="1"/>
  <c r="P421" s="1"/>
  <c r="P422" s="1"/>
  <c r="P423" s="1"/>
  <c r="P424" s="1"/>
  <c r="P425" s="1"/>
  <c r="P426" s="1"/>
  <c r="P427" s="1"/>
  <c r="P428" s="1"/>
  <c r="P429" s="1"/>
  <c r="P430" s="1"/>
  <c r="P431" s="1"/>
  <c r="P432" s="1"/>
  <c r="P433" s="1"/>
  <c r="P434" s="1"/>
  <c r="P435" s="1"/>
  <c r="P436" s="1"/>
  <c r="P437" s="1"/>
  <c r="P438" s="1"/>
  <c r="P439" s="1"/>
  <c r="P440" s="1"/>
  <c r="P441" s="1"/>
  <c r="P442" s="1"/>
  <c r="P443" s="1"/>
  <c r="P444" s="1"/>
  <c r="P445" s="1"/>
  <c r="P446" s="1"/>
  <c r="P447" s="1"/>
  <c r="P448" s="1"/>
  <c r="P449" s="1"/>
  <c r="P450" s="1"/>
  <c r="P451" s="1"/>
  <c r="P452" s="1"/>
  <c r="P453" s="1"/>
  <c r="P454" s="1"/>
  <c r="P455" s="1"/>
  <c r="P456" s="1"/>
  <c r="P457" s="1"/>
  <c r="P458" s="1"/>
  <c r="P459" s="1"/>
  <c r="P460" s="1"/>
  <c r="P461" s="1"/>
  <c r="P462" s="1"/>
  <c r="P463" s="1"/>
  <c r="P464" s="1"/>
  <c r="P465" s="1"/>
  <c r="P466" s="1"/>
  <c r="P467" s="1"/>
  <c r="P468" s="1"/>
  <c r="P469" s="1"/>
  <c r="P470" s="1"/>
  <c r="P471" s="1"/>
  <c r="P472" s="1"/>
  <c r="P473" s="1"/>
  <c r="P474" s="1"/>
  <c r="P475" s="1"/>
  <c r="P476" s="1"/>
  <c r="P477" s="1"/>
  <c r="P478" s="1"/>
  <c r="P479" s="1"/>
  <c r="P480" s="1"/>
  <c r="P481" s="1"/>
  <c r="P482" s="1"/>
  <c r="P483" s="1"/>
  <c r="P484" s="1"/>
  <c r="P485" s="1"/>
  <c r="P486" s="1"/>
  <c r="P487" s="1"/>
  <c r="P488" s="1"/>
  <c r="P489" s="1"/>
  <c r="P490" s="1"/>
  <c r="P491" s="1"/>
  <c r="P492" s="1"/>
  <c r="P493" s="1"/>
  <c r="P494" s="1"/>
  <c r="P495" s="1"/>
  <c r="P496" s="1"/>
  <c r="P497" s="1"/>
  <c r="P498" s="1"/>
  <c r="P499" s="1"/>
  <c r="P500" s="1"/>
  <c r="P501" s="1"/>
  <c r="P502" s="1"/>
  <c r="P503" s="1"/>
  <c r="P504" s="1"/>
  <c r="P505" s="1"/>
  <c r="P506" s="1"/>
  <c r="P507" s="1"/>
  <c r="P508" s="1"/>
  <c r="P509" s="1"/>
  <c r="P510" s="1"/>
  <c r="P511" s="1"/>
  <c r="P512" s="1"/>
  <c r="P513" s="1"/>
  <c r="P514" s="1"/>
  <c r="P515" s="1"/>
  <c r="P516" s="1"/>
  <c r="P517" s="1"/>
  <c r="P518" s="1"/>
  <c r="P519" s="1"/>
  <c r="P520" s="1"/>
  <c r="P521" s="1"/>
  <c r="P522" s="1"/>
  <c r="P523" s="1"/>
  <c r="P524" s="1"/>
  <c r="P525" s="1"/>
  <c r="P526" s="1"/>
  <c r="P527" s="1"/>
  <c r="P528" s="1"/>
  <c r="P529" s="1"/>
  <c r="P530" s="1"/>
  <c r="P531" s="1"/>
  <c r="P532" s="1"/>
  <c r="P533" s="1"/>
  <c r="P534" s="1"/>
  <c r="P535" s="1"/>
  <c r="P536" s="1"/>
  <c r="P537" s="1"/>
  <c r="P538" s="1"/>
  <c r="P539" s="1"/>
  <c r="P540" s="1"/>
  <c r="P541" s="1"/>
  <c r="P542" s="1"/>
  <c r="P543" s="1"/>
  <c r="P544" s="1"/>
  <c r="P545" s="1"/>
  <c r="P546" s="1"/>
  <c r="P547" s="1"/>
  <c r="P548" s="1"/>
  <c r="P549" s="1"/>
  <c r="P550" s="1"/>
  <c r="P551" s="1"/>
  <c r="P552" s="1"/>
  <c r="P553" s="1"/>
  <c r="P554" s="1"/>
  <c r="P555" s="1"/>
  <c r="P556" s="1"/>
  <c r="P557" s="1"/>
  <c r="P558" s="1"/>
  <c r="P559" s="1"/>
  <c r="M131"/>
  <c r="M132" s="1"/>
  <c r="M133" s="1"/>
  <c r="M134" s="1"/>
  <c r="M135" s="1"/>
  <c r="M136" s="1"/>
  <c r="M137" s="1"/>
  <c r="M138" s="1"/>
  <c r="M139" s="1"/>
  <c r="M140" s="1"/>
  <c r="M141" s="1"/>
  <c r="M142" s="1"/>
  <c r="M143" s="1"/>
  <c r="M144" s="1"/>
  <c r="M145" s="1"/>
  <c r="M146" s="1"/>
  <c r="M147" s="1"/>
  <c r="M148" s="1"/>
  <c r="M149" s="1"/>
  <c r="M150" s="1"/>
  <c r="M151" s="1"/>
  <c r="M152" s="1"/>
  <c r="M153" s="1"/>
  <c r="M154" s="1"/>
  <c r="M155" s="1"/>
  <c r="M156" s="1"/>
  <c r="M157" s="1"/>
  <c r="M158" s="1"/>
  <c r="M159" s="1"/>
  <c r="M160" s="1"/>
  <c r="M161" s="1"/>
  <c r="M162" s="1"/>
  <c r="M163" s="1"/>
  <c r="M457"/>
  <c r="M458" s="1"/>
  <c r="M459" s="1"/>
  <c r="M460" s="1"/>
  <c r="M461" s="1"/>
  <c r="M462" s="1"/>
  <c r="M463" s="1"/>
  <c r="M464" s="1"/>
  <c r="M465" s="1"/>
  <c r="M466" s="1"/>
  <c r="M467" s="1"/>
  <c r="M468" s="1"/>
  <c r="M469" s="1"/>
  <c r="M470" s="1"/>
  <c r="M471" s="1"/>
  <c r="M472" s="1"/>
  <c r="M473" s="1"/>
  <c r="M474" s="1"/>
  <c r="M475" s="1"/>
  <c r="M476" s="1"/>
  <c r="M477" s="1"/>
  <c r="M478" s="1"/>
  <c r="M479" s="1"/>
  <c r="M480" s="1"/>
  <c r="M481" s="1"/>
  <c r="M482" s="1"/>
  <c r="M483" s="1"/>
  <c r="M484" s="1"/>
  <c r="M485" s="1"/>
  <c r="M486" s="1"/>
  <c r="M487" s="1"/>
  <c r="M488" s="1"/>
  <c r="M489" s="1"/>
  <c r="M427"/>
  <c r="M428" s="1"/>
  <c r="M429" s="1"/>
  <c r="M430" s="1"/>
  <c r="M431" s="1"/>
  <c r="M432" s="1"/>
  <c r="M433" s="1"/>
  <c r="M434" s="1"/>
  <c r="M435" s="1"/>
  <c r="M436" s="1"/>
  <c r="M437" s="1"/>
  <c r="M438" s="1"/>
  <c r="M439" s="1"/>
  <c r="M440" s="1"/>
  <c r="M441" s="1"/>
  <c r="M442" s="1"/>
  <c r="M443" s="1"/>
  <c r="M444" s="1"/>
  <c r="M445" s="1"/>
  <c r="M446" s="1"/>
  <c r="M447" s="1"/>
  <c r="M448" s="1"/>
  <c r="M449" s="1"/>
  <c r="M450" s="1"/>
  <c r="M451" s="1"/>
  <c r="M452" s="1"/>
  <c r="M453" s="1"/>
  <c r="M454" s="1"/>
  <c r="M455" s="1"/>
  <c r="M3"/>
  <c r="M4" s="1"/>
  <c r="M5" s="1"/>
  <c r="M6" s="1"/>
  <c r="M7" s="1"/>
  <c r="M8" s="1"/>
  <c r="M9" s="1"/>
  <c r="M10" s="1"/>
  <c r="M11" s="1"/>
  <c r="M12" s="1"/>
  <c r="M13" s="1"/>
  <c r="M14" s="1"/>
  <c r="M15" s="1"/>
  <c r="M16" s="1"/>
  <c r="M17" s="1"/>
  <c r="M18" s="1"/>
  <c r="M19" s="1"/>
  <c r="M20" s="1"/>
  <c r="M21" s="1"/>
  <c r="M22" s="1"/>
  <c r="M23" s="1"/>
  <c r="M24" s="1"/>
  <c r="M25" s="1"/>
  <c r="M26" s="1"/>
  <c r="M27" s="1"/>
  <c r="M28" s="1"/>
  <c r="M29" s="1"/>
  <c r="M30" s="1"/>
  <c r="M31" s="1"/>
  <c r="M32" s="1"/>
  <c r="M33" s="1"/>
  <c r="M34" s="1"/>
  <c r="M35" s="1"/>
  <c r="M36" s="1"/>
  <c r="M37" s="1"/>
  <c r="G2" i="32"/>
  <c r="C4" a="1"/>
  <c r="C4" s="1"/>
  <c r="C5" a="1"/>
  <c r="C5" s="1"/>
  <c r="C6" a="1"/>
  <c r="C6" s="1"/>
  <c r="C7" a="1"/>
  <c r="C7" s="1"/>
  <c r="C8" a="1"/>
  <c r="C8" s="1"/>
  <c r="C9" a="1"/>
  <c r="C9" s="1"/>
  <c r="C10" a="1"/>
  <c r="C10" s="1"/>
  <c r="C11" a="1"/>
  <c r="C11" s="1"/>
  <c r="C3" a="1"/>
  <c r="C3" s="1"/>
  <c r="B2"/>
  <c r="B5" s="1" a="1"/>
  <c r="B5" s="1"/>
  <c r="B2" i="31"/>
  <c r="Q2" s="1"/>
  <c r="B1"/>
  <c r="AB4" i="30" a="1"/>
  <c r="AB4" s="1"/>
  <c r="AB5" a="1"/>
  <c r="AB5" s="1"/>
  <c r="AB6" a="1"/>
  <c r="AB6" s="1"/>
  <c r="AB7" a="1"/>
  <c r="AB7" s="1"/>
  <c r="AB8" a="1"/>
  <c r="AB8" s="1"/>
  <c r="AB9" a="1"/>
  <c r="AB9" s="1"/>
  <c r="AB10" a="1"/>
  <c r="AB10" s="1"/>
  <c r="AB11" a="1"/>
  <c r="AB11" s="1"/>
  <c r="AB3" a="1"/>
  <c r="AB3" s="1"/>
  <c r="AA4" a="1"/>
  <c r="AA4" s="1"/>
  <c r="AA5" a="1"/>
  <c r="AA5" s="1"/>
  <c r="AA6" a="1"/>
  <c r="AA6" s="1"/>
  <c r="AA7" a="1"/>
  <c r="AA7" s="1"/>
  <c r="AA8" a="1"/>
  <c r="AA8" s="1"/>
  <c r="AA9" a="1"/>
  <c r="AA9" s="1"/>
  <c r="AA10" a="1"/>
  <c r="AA10" s="1"/>
  <c r="AA11" a="1"/>
  <c r="AA11" s="1"/>
  <c r="AA3" a="1"/>
  <c r="AA3" s="1"/>
  <c r="Z4" a="1"/>
  <c r="Z4" s="1"/>
  <c r="Z5" a="1"/>
  <c r="Z5" s="1"/>
  <c r="Z6" a="1"/>
  <c r="Z6" s="1"/>
  <c r="Z7" a="1"/>
  <c r="Z7" s="1"/>
  <c r="Z8" a="1"/>
  <c r="Z8" s="1"/>
  <c r="Z9" a="1"/>
  <c r="Z9" s="1"/>
  <c r="Z10" a="1"/>
  <c r="Z10" s="1"/>
  <c r="Z11" a="1"/>
  <c r="Z11" s="1"/>
  <c r="Z3" a="1"/>
  <c r="Z3" s="1"/>
  <c r="Y4" a="1"/>
  <c r="Y4" s="1"/>
  <c r="Y5" a="1"/>
  <c r="Y5" s="1"/>
  <c r="Y6" a="1"/>
  <c r="Y6" s="1"/>
  <c r="Y7" a="1"/>
  <c r="Y7" s="1"/>
  <c r="Y8" a="1"/>
  <c r="Y8" s="1"/>
  <c r="Y9" a="1"/>
  <c r="Y9" s="1"/>
  <c r="Y10" a="1"/>
  <c r="Y10" s="1"/>
  <c r="Y11" a="1"/>
  <c r="Y11" s="1"/>
  <c r="Y3" a="1"/>
  <c r="Y3" s="1"/>
  <c r="X4" a="1"/>
  <c r="X4" s="1"/>
  <c r="X5" a="1"/>
  <c r="X5" s="1"/>
  <c r="X6" a="1"/>
  <c r="X6" s="1"/>
  <c r="X7" a="1"/>
  <c r="X7" s="1"/>
  <c r="X8" a="1"/>
  <c r="X8" s="1"/>
  <c r="X9" a="1"/>
  <c r="X9" s="1"/>
  <c r="X10" a="1"/>
  <c r="X10" s="1"/>
  <c r="X11" a="1"/>
  <c r="X11" s="1"/>
  <c r="X3" a="1"/>
  <c r="X3" s="1"/>
  <c r="W4" a="1"/>
  <c r="W4" s="1"/>
  <c r="W5" a="1"/>
  <c r="W5" s="1"/>
  <c r="W6" a="1"/>
  <c r="W6" s="1"/>
  <c r="W7" a="1"/>
  <c r="W7" s="1"/>
  <c r="W8" a="1"/>
  <c r="W8" s="1"/>
  <c r="W9" a="1"/>
  <c r="W9" s="1"/>
  <c r="W10" a="1"/>
  <c r="W10" s="1"/>
  <c r="W11" a="1"/>
  <c r="W11" s="1"/>
  <c r="W3" a="1"/>
  <c r="W3" s="1"/>
  <c r="V4" a="1"/>
  <c r="V4" s="1"/>
  <c r="V5" a="1"/>
  <c r="V5" s="1"/>
  <c r="V6" a="1"/>
  <c r="V6" s="1"/>
  <c r="V7" a="1"/>
  <c r="V7" s="1"/>
  <c r="V8" a="1"/>
  <c r="V8" s="1"/>
  <c r="V9" a="1"/>
  <c r="V9" s="1"/>
  <c r="V10" a="1"/>
  <c r="V10" s="1"/>
  <c r="V11" a="1"/>
  <c r="V11" s="1"/>
  <c r="V3" a="1"/>
  <c r="V3" s="1"/>
  <c r="U4" a="1"/>
  <c r="U4" s="1"/>
  <c r="U5" a="1"/>
  <c r="U5" s="1"/>
  <c r="U6" a="1"/>
  <c r="U6" s="1"/>
  <c r="U7" a="1"/>
  <c r="U7" s="1"/>
  <c r="U8" a="1"/>
  <c r="U8" s="1"/>
  <c r="U9" a="1"/>
  <c r="U9" s="1"/>
  <c r="U10" a="1"/>
  <c r="U10" s="1"/>
  <c r="U11" a="1"/>
  <c r="U11" s="1"/>
  <c r="U3" a="1"/>
  <c r="U3" s="1"/>
  <c r="T4" a="1"/>
  <c r="T4" s="1"/>
  <c r="T5" a="1"/>
  <c r="T5" s="1"/>
  <c r="T6" a="1"/>
  <c r="T6" s="1"/>
  <c r="T7" a="1"/>
  <c r="T7" s="1"/>
  <c r="T8" a="1"/>
  <c r="T8" s="1"/>
  <c r="T9" a="1"/>
  <c r="T9" s="1"/>
  <c r="T10" a="1"/>
  <c r="T10" s="1"/>
  <c r="T11" a="1"/>
  <c r="T11" s="1"/>
  <c r="T3" a="1"/>
  <c r="T3" s="1"/>
  <c r="S4" a="1"/>
  <c r="S4" s="1"/>
  <c r="S5" a="1"/>
  <c r="S5" s="1"/>
  <c r="S6" a="1"/>
  <c r="S6" s="1"/>
  <c r="S7" a="1"/>
  <c r="S7" s="1"/>
  <c r="S8" a="1"/>
  <c r="S8" s="1"/>
  <c r="S9" a="1"/>
  <c r="S9" s="1"/>
  <c r="S10" a="1"/>
  <c r="S10" s="1"/>
  <c r="S11" a="1"/>
  <c r="S11" s="1"/>
  <c r="S3" a="1"/>
  <c r="S3" s="1"/>
  <c r="R4" a="1"/>
  <c r="R4" s="1"/>
  <c r="R5" a="1"/>
  <c r="R5" s="1"/>
  <c r="R6" a="1"/>
  <c r="R6" s="1"/>
  <c r="R7" a="1"/>
  <c r="R7" s="1"/>
  <c r="R8" a="1"/>
  <c r="R8" s="1"/>
  <c r="R9" a="1"/>
  <c r="R9" s="1"/>
  <c r="R10" a="1"/>
  <c r="R10" s="1"/>
  <c r="R11" a="1"/>
  <c r="R11" s="1"/>
  <c r="R3" a="1"/>
  <c r="R3" s="1"/>
  <c r="A1"/>
  <c r="Q4" a="1"/>
  <c r="Q4" s="1"/>
  <c r="Q5" a="1"/>
  <c r="Q5" s="1"/>
  <c r="Q6" a="1"/>
  <c r="Q6" s="1"/>
  <c r="Q7" a="1"/>
  <c r="Q7" s="1"/>
  <c r="Q8" a="1"/>
  <c r="Q8" s="1"/>
  <c r="Q9" a="1"/>
  <c r="Q9" s="1"/>
  <c r="Q10" a="1"/>
  <c r="Q10" s="1"/>
  <c r="Q11" a="1"/>
  <c r="Q11" s="1"/>
  <c r="Q3" a="1"/>
  <c r="Q3" s="1"/>
  <c r="M4" a="1"/>
  <c r="M4" s="1"/>
  <c r="M5" a="1"/>
  <c r="M5" s="1"/>
  <c r="M6" a="1"/>
  <c r="M6" s="1"/>
  <c r="M7" a="1"/>
  <c r="M7" s="1"/>
  <c r="M8" a="1"/>
  <c r="M8" s="1"/>
  <c r="M9" a="1"/>
  <c r="M9" s="1"/>
  <c r="M10" a="1"/>
  <c r="M10" s="1"/>
  <c r="M11" a="1"/>
  <c r="M11" s="1"/>
  <c r="M3" a="1"/>
  <c r="M3" s="1"/>
  <c r="L4" a="1"/>
  <c r="L4" s="1"/>
  <c r="L5" a="1"/>
  <c r="L5" s="1"/>
  <c r="L6" a="1"/>
  <c r="L6" s="1"/>
  <c r="L7" a="1"/>
  <c r="L7" s="1"/>
  <c r="L8" a="1"/>
  <c r="L8" s="1"/>
  <c r="L9" a="1"/>
  <c r="L9" s="1"/>
  <c r="L10" a="1"/>
  <c r="L10" s="1"/>
  <c r="L11" a="1"/>
  <c r="L11" s="1"/>
  <c r="L3" a="1"/>
  <c r="L3" s="1"/>
  <c r="K4" a="1"/>
  <c r="K4" s="1"/>
  <c r="K5" a="1"/>
  <c r="K5" s="1"/>
  <c r="K6" a="1"/>
  <c r="K6" s="1"/>
  <c r="K7" a="1"/>
  <c r="K7" s="1"/>
  <c r="K8" a="1"/>
  <c r="K8" s="1"/>
  <c r="K9" a="1"/>
  <c r="K9" s="1"/>
  <c r="K10" a="1"/>
  <c r="K10" s="1"/>
  <c r="K11" a="1"/>
  <c r="K11" s="1"/>
  <c r="K3" a="1"/>
  <c r="K3" s="1"/>
  <c r="J4" a="1"/>
  <c r="J4" s="1"/>
  <c r="J5" a="1"/>
  <c r="J5" s="1"/>
  <c r="J6" a="1"/>
  <c r="J6" s="1"/>
  <c r="J7" a="1"/>
  <c r="J7" s="1"/>
  <c r="J8" a="1"/>
  <c r="J8" s="1"/>
  <c r="J9" a="1"/>
  <c r="J9" s="1"/>
  <c r="J10" a="1"/>
  <c r="J10" s="1"/>
  <c r="J11" a="1"/>
  <c r="J11" s="1"/>
  <c r="J3" a="1"/>
  <c r="J3" s="1"/>
  <c r="I4" a="1"/>
  <c r="I4" s="1"/>
  <c r="I5" a="1"/>
  <c r="I5" s="1"/>
  <c r="I6" a="1"/>
  <c r="I6" s="1"/>
  <c r="I7" a="1"/>
  <c r="I7" s="1"/>
  <c r="I8" a="1"/>
  <c r="I8" s="1"/>
  <c r="I9" a="1"/>
  <c r="I9" s="1"/>
  <c r="I10" a="1"/>
  <c r="I10" s="1"/>
  <c r="I11" a="1"/>
  <c r="I11" s="1"/>
  <c r="I3" a="1"/>
  <c r="I3" s="1"/>
  <c r="H4" a="1"/>
  <c r="H4" s="1"/>
  <c r="H5" a="1"/>
  <c r="H5" s="1"/>
  <c r="H6" a="1"/>
  <c r="H6" s="1"/>
  <c r="H7" a="1"/>
  <c r="H7" s="1"/>
  <c r="H8" a="1"/>
  <c r="H8" s="1"/>
  <c r="H9" a="1"/>
  <c r="H9" s="1"/>
  <c r="H10" a="1"/>
  <c r="H10" s="1"/>
  <c r="H11" a="1"/>
  <c r="H11" s="1"/>
  <c r="H3" a="1"/>
  <c r="H3" s="1"/>
  <c r="G4" a="1"/>
  <c r="G4" s="1"/>
  <c r="G5" a="1"/>
  <c r="G5" s="1"/>
  <c r="G6" a="1"/>
  <c r="G6" s="1"/>
  <c r="G7" a="1"/>
  <c r="G7" s="1"/>
  <c r="G8" a="1"/>
  <c r="G8" s="1"/>
  <c r="G9" a="1"/>
  <c r="G9" s="1"/>
  <c r="G10" a="1"/>
  <c r="G10" s="1"/>
  <c r="G11" a="1"/>
  <c r="G11" s="1"/>
  <c r="G3" a="1"/>
  <c r="G3" s="1"/>
  <c r="F4" a="1"/>
  <c r="F4" s="1"/>
  <c r="F5" a="1"/>
  <c r="F5" s="1"/>
  <c r="F6" a="1"/>
  <c r="F6" s="1"/>
  <c r="F7" a="1"/>
  <c r="F7" s="1"/>
  <c r="F8" a="1"/>
  <c r="F8" s="1"/>
  <c r="F9" a="1"/>
  <c r="F9" s="1"/>
  <c r="F10" a="1"/>
  <c r="F10" s="1"/>
  <c r="F11" a="1"/>
  <c r="F11" s="1"/>
  <c r="F3" a="1"/>
  <c r="F3" s="1"/>
  <c r="E4" a="1"/>
  <c r="E4" s="1"/>
  <c r="E5" a="1"/>
  <c r="E5" s="1"/>
  <c r="E6" a="1"/>
  <c r="E6" s="1"/>
  <c r="E7" a="1"/>
  <c r="E7" s="1"/>
  <c r="E8" a="1"/>
  <c r="E8" s="1"/>
  <c r="E9" a="1"/>
  <c r="E9" s="1"/>
  <c r="E10" a="1"/>
  <c r="E10" s="1"/>
  <c r="E11" a="1"/>
  <c r="E11" s="1"/>
  <c r="E3" a="1"/>
  <c r="E3" s="1"/>
  <c r="D4" a="1"/>
  <c r="D4" s="1"/>
  <c r="D5" a="1"/>
  <c r="D5" s="1"/>
  <c r="D6" a="1"/>
  <c r="D6" s="1"/>
  <c r="D7" a="1"/>
  <c r="D7" s="1"/>
  <c r="D8" a="1"/>
  <c r="D8" s="1"/>
  <c r="D9" a="1"/>
  <c r="D9" s="1"/>
  <c r="D10" a="1"/>
  <c r="D10" s="1"/>
  <c r="D11" a="1"/>
  <c r="D11" s="1"/>
  <c r="D3" a="1"/>
  <c r="D3" s="1"/>
  <c r="C4" a="1"/>
  <c r="C4" s="1"/>
  <c r="C5" a="1"/>
  <c r="C5" s="1"/>
  <c r="C6" a="1"/>
  <c r="C6" s="1"/>
  <c r="C7" a="1"/>
  <c r="C7" s="1"/>
  <c r="C8" a="1"/>
  <c r="C8" s="1"/>
  <c r="C9" a="1"/>
  <c r="C9" s="1"/>
  <c r="C10" a="1"/>
  <c r="C10" s="1"/>
  <c r="C11" a="1"/>
  <c r="C11" s="1"/>
  <c r="C3" a="1"/>
  <c r="C3" s="1"/>
  <c r="B4" a="1"/>
  <c r="B4" s="1"/>
  <c r="B5" a="1"/>
  <c r="B5" s="1"/>
  <c r="B6" a="1"/>
  <c r="B6" s="1"/>
  <c r="B7" a="1"/>
  <c r="B7" s="1"/>
  <c r="B8" a="1"/>
  <c r="B8" s="1"/>
  <c r="B9" a="1"/>
  <c r="B9" s="1"/>
  <c r="B10" a="1"/>
  <c r="B10" s="1"/>
  <c r="B11" a="1"/>
  <c r="B11" s="1"/>
  <c r="B3" a="1"/>
  <c r="B3" s="1"/>
  <c r="I25" i="22"/>
  <c r="H25"/>
  <c r="H5"/>
  <c r="I5"/>
  <c r="L5" s="1"/>
  <c r="M42" i="29"/>
  <c r="F30"/>
  <c r="F31"/>
  <c r="F32"/>
  <c r="F33"/>
  <c r="F34"/>
  <c r="F35"/>
  <c r="F36"/>
  <c r="F37"/>
  <c r="F38"/>
  <c r="F39"/>
  <c r="F40"/>
  <c r="F29"/>
  <c r="N26"/>
  <c r="F10"/>
  <c r="F11"/>
  <c r="F12"/>
  <c r="F13"/>
  <c r="F14"/>
  <c r="F15"/>
  <c r="F16"/>
  <c r="F17"/>
  <c r="F18"/>
  <c r="F19"/>
  <c r="F20"/>
  <c r="F9"/>
  <c r="I6"/>
  <c r="H6"/>
  <c r="H26" s="1"/>
  <c r="N1" i="20"/>
  <c r="O5" s="1"/>
  <c r="N5" s="1"/>
  <c r="H31" i="29" s="1"/>
  <c r="N2" i="20"/>
  <c r="L9"/>
  <c r="K9" s="1"/>
  <c r="H15" i="29" s="1"/>
  <c r="L10" i="20"/>
  <c r="K10" s="1"/>
  <c r="H16" i="29" s="1"/>
  <c r="L11" i="20"/>
  <c r="K11" s="1"/>
  <c r="H17" i="29" s="1"/>
  <c r="L12" i="20"/>
  <c r="K12" s="1"/>
  <c r="H18" i="29" s="1"/>
  <c r="L13" i="20"/>
  <c r="K13" s="1"/>
  <c r="H19" i="29" s="1"/>
  <c r="L14" i="20"/>
  <c r="K14" s="1"/>
  <c r="H20" i="29" s="1"/>
  <c r="L3" i="20"/>
  <c r="K3" s="1"/>
  <c r="H9" i="29" s="1"/>
  <c r="L4" i="20"/>
  <c r="K4" s="1"/>
  <c r="H10" i="29" s="1"/>
  <c r="L5" i="20"/>
  <c r="K5" s="1"/>
  <c r="H11" i="29" s="1"/>
  <c r="L6" i="20"/>
  <c r="K6" s="1"/>
  <c r="H12" i="29" s="1"/>
  <c r="L7" i="20"/>
  <c r="K7" s="1"/>
  <c r="H13" i="29" s="1"/>
  <c r="L8" i="20"/>
  <c r="K8" s="1"/>
  <c r="H14" i="29" s="1"/>
  <c r="K2" i="20"/>
  <c r="T31" i="26"/>
  <c r="T29"/>
  <c r="T27"/>
  <c r="T25"/>
  <c r="T23"/>
  <c r="T21"/>
  <c r="T19"/>
  <c r="T17"/>
  <c r="T15"/>
  <c r="T13"/>
  <c r="T11"/>
  <c r="T9"/>
  <c r="AG51" i="9"/>
  <c r="AI51"/>
  <c r="AG52"/>
  <c r="V52" s="1"/>
  <c r="AI52"/>
  <c r="W53"/>
  <c r="Z53"/>
  <c r="AB53"/>
  <c r="AD53"/>
  <c r="AF53"/>
  <c r="AG53"/>
  <c r="V53" s="1"/>
  <c r="AI53"/>
  <c r="AG54"/>
  <c r="V54" s="1"/>
  <c r="AI54"/>
  <c r="W55"/>
  <c r="Z55"/>
  <c r="AB55"/>
  <c r="AD55"/>
  <c r="AF55"/>
  <c r="AG55"/>
  <c r="V55" s="1"/>
  <c r="AI55"/>
  <c r="AG56"/>
  <c r="V56" s="1"/>
  <c r="AI56"/>
  <c r="W57"/>
  <c r="Z57"/>
  <c r="AB57"/>
  <c r="AD57"/>
  <c r="AF57"/>
  <c r="AG57"/>
  <c r="V57" s="1"/>
  <c r="AI57"/>
  <c r="AG58"/>
  <c r="V58" s="1"/>
  <c r="AI58"/>
  <c r="W59"/>
  <c r="Z59"/>
  <c r="AB59"/>
  <c r="AD59"/>
  <c r="AF59"/>
  <c r="AG59"/>
  <c r="V59" s="1"/>
  <c r="AI59"/>
  <c r="AG60"/>
  <c r="V60" s="1"/>
  <c r="AI60"/>
  <c r="W61"/>
  <c r="Z61"/>
  <c r="AB61"/>
  <c r="AD61"/>
  <c r="AF61"/>
  <c r="AG61"/>
  <c r="V61" s="1"/>
  <c r="AI61"/>
  <c r="AG62"/>
  <c r="V62" s="1"/>
  <c r="AI62"/>
  <c r="W63"/>
  <c r="Z63"/>
  <c r="AB63"/>
  <c r="AD63"/>
  <c r="AF63"/>
  <c r="AG63"/>
  <c r="V63" s="1"/>
  <c r="AI63"/>
  <c r="AG64"/>
  <c r="V64" s="1"/>
  <c r="AI64"/>
  <c r="W65"/>
  <c r="Z65"/>
  <c r="AB65"/>
  <c r="AD65"/>
  <c r="AF65"/>
  <c r="AG65"/>
  <c r="V65" s="1"/>
  <c r="AI65"/>
  <c r="AG66"/>
  <c r="V66" s="1"/>
  <c r="AI66"/>
  <c r="W67"/>
  <c r="Z67"/>
  <c r="AB67"/>
  <c r="AD67"/>
  <c r="AF67"/>
  <c r="AG67"/>
  <c r="V67" s="1"/>
  <c r="AI67"/>
  <c r="AG68"/>
  <c r="V68" s="1"/>
  <c r="AI68"/>
  <c r="W69"/>
  <c r="Z69"/>
  <c r="AB69"/>
  <c r="AD69"/>
  <c r="AF69"/>
  <c r="AG69"/>
  <c r="V69" s="1"/>
  <c r="AI69"/>
  <c r="AG70"/>
  <c r="V70" s="1"/>
  <c r="AI70"/>
  <c r="W71"/>
  <c r="Z71"/>
  <c r="AB71"/>
  <c r="AD71"/>
  <c r="AF71"/>
  <c r="AG71"/>
  <c r="V71" s="1"/>
  <c r="AI71"/>
  <c r="AG72"/>
  <c r="V72" s="1"/>
  <c r="AI72"/>
  <c r="W73"/>
  <c r="Z73"/>
  <c r="AB73"/>
  <c r="AD73"/>
  <c r="AF73"/>
  <c r="AG73"/>
  <c r="V73" s="1"/>
  <c r="AI73"/>
  <c r="AG74"/>
  <c r="V74" s="1"/>
  <c r="AI74"/>
  <c r="W75"/>
  <c r="Z75"/>
  <c r="AB75"/>
  <c r="AD75"/>
  <c r="AF75"/>
  <c r="AG75"/>
  <c r="V75" s="1"/>
  <c r="AI75"/>
  <c r="AG76"/>
  <c r="V76" s="1"/>
  <c r="AI76"/>
  <c r="W77"/>
  <c r="Z77"/>
  <c r="AB77"/>
  <c r="AD77"/>
  <c r="AF77"/>
  <c r="AG77"/>
  <c r="V77" s="1"/>
  <c r="AI77"/>
  <c r="AG78"/>
  <c r="V78" s="1"/>
  <c r="AI78"/>
  <c r="W79"/>
  <c r="Z79"/>
  <c r="AB79"/>
  <c r="AD79"/>
  <c r="AF79"/>
  <c r="AG79"/>
  <c r="V79" s="1"/>
  <c r="AI79"/>
  <c r="AG80"/>
  <c r="V80" s="1"/>
  <c r="AI80"/>
  <c r="W81"/>
  <c r="Z81"/>
  <c r="AB81"/>
  <c r="AD81"/>
  <c r="AF81"/>
  <c r="AG81"/>
  <c r="V81" s="1"/>
  <c r="AI81"/>
  <c r="AG82"/>
  <c r="V82" s="1"/>
  <c r="AI82"/>
  <c r="W83"/>
  <c r="Z83"/>
  <c r="AB83"/>
  <c r="AD83"/>
  <c r="AF83"/>
  <c r="AG83"/>
  <c r="V83" s="1"/>
  <c r="AI83"/>
  <c r="AG84"/>
  <c r="V84" s="1"/>
  <c r="AI84"/>
  <c r="W85"/>
  <c r="Z85"/>
  <c r="AB85"/>
  <c r="AD85"/>
  <c r="AF85"/>
  <c r="AG85"/>
  <c r="V85" s="1"/>
  <c r="AI85"/>
  <c r="AG86"/>
  <c r="V86" s="1"/>
  <c r="AI86"/>
  <c r="W87"/>
  <c r="Z87"/>
  <c r="AB87"/>
  <c r="AD87"/>
  <c r="AF87"/>
  <c r="AG87"/>
  <c r="V87" s="1"/>
  <c r="AI87"/>
  <c r="AG88"/>
  <c r="V88" s="1"/>
  <c r="AI88"/>
  <c r="W89"/>
  <c r="Z89"/>
  <c r="AB89"/>
  <c r="AD89"/>
  <c r="AF89"/>
  <c r="AG89"/>
  <c r="V89" s="1"/>
  <c r="AI89"/>
  <c r="AG42"/>
  <c r="AI42"/>
  <c r="AG43"/>
  <c r="V43" s="1"/>
  <c r="AI43"/>
  <c r="Z44"/>
  <c r="AF44"/>
  <c r="AG44"/>
  <c r="V44" s="1"/>
  <c r="AI44"/>
  <c r="AG45"/>
  <c r="V45" s="1"/>
  <c r="AI45"/>
  <c r="AG46"/>
  <c r="V46" s="1"/>
  <c r="AI46"/>
  <c r="AG47"/>
  <c r="V47" s="1"/>
  <c r="AI47"/>
  <c r="Z48"/>
  <c r="AF48"/>
  <c r="AG48"/>
  <c r="V48" s="1"/>
  <c r="AI48"/>
  <c r="AG49"/>
  <c r="V49" s="1"/>
  <c r="AI49"/>
  <c r="AG50"/>
  <c r="V50" s="1"/>
  <c r="AI50"/>
  <c r="S31" i="26" a="1"/>
  <c r="S31" s="1"/>
  <c r="S29" a="1"/>
  <c r="S29" s="1"/>
  <c r="S27" a="1"/>
  <c r="S27" s="1"/>
  <c r="S25" a="1"/>
  <c r="S25" s="1"/>
  <c r="S23" a="1"/>
  <c r="S23" s="1"/>
  <c r="S21" a="1"/>
  <c r="S21" s="1"/>
  <c r="S19" a="1"/>
  <c r="S19" s="1"/>
  <c r="S17" a="1"/>
  <c r="S17" s="1"/>
  <c r="S15" a="1"/>
  <c r="S15" s="1"/>
  <c r="S13" a="1"/>
  <c r="S13" s="1"/>
  <c r="S11" a="1"/>
  <c r="S11" s="1"/>
  <c r="S9" a="1"/>
  <c r="S9" s="1"/>
  <c r="P31" a="1"/>
  <c r="P31" s="1"/>
  <c r="P29" a="1"/>
  <c r="P29" s="1"/>
  <c r="P27" a="1"/>
  <c r="P27" s="1"/>
  <c r="P25" a="1"/>
  <c r="P25" s="1"/>
  <c r="P23" a="1"/>
  <c r="P23" s="1"/>
  <c r="P21" a="1"/>
  <c r="P21" s="1"/>
  <c r="P19" a="1"/>
  <c r="P19" s="1"/>
  <c r="P17" a="1"/>
  <c r="P17" s="1"/>
  <c r="P15" a="1"/>
  <c r="P15" s="1"/>
  <c r="P13" a="1"/>
  <c r="P13" s="1"/>
  <c r="P11" a="1"/>
  <c r="P11" s="1"/>
  <c r="P9" a="1"/>
  <c r="P9" s="1"/>
  <c r="M31" a="1"/>
  <c r="M31" s="1"/>
  <c r="M29" a="1"/>
  <c r="M29" s="1"/>
  <c r="M27" a="1"/>
  <c r="M27" s="1"/>
  <c r="M25" a="1"/>
  <c r="M25" s="1"/>
  <c r="M23" a="1"/>
  <c r="M23" s="1"/>
  <c r="M21" a="1"/>
  <c r="M21" s="1"/>
  <c r="M19" a="1"/>
  <c r="M19" s="1"/>
  <c r="M17" a="1"/>
  <c r="M17" s="1"/>
  <c r="M15" a="1"/>
  <c r="M15" s="1"/>
  <c r="M13" a="1"/>
  <c r="M13" s="1"/>
  <c r="M11" a="1"/>
  <c r="M11" s="1"/>
  <c r="M9" a="1"/>
  <c r="M9" s="1"/>
  <c r="K31" a="1"/>
  <c r="K31" s="1"/>
  <c r="K29" a="1"/>
  <c r="K29" s="1"/>
  <c r="K27" a="1"/>
  <c r="K27" s="1"/>
  <c r="K25" a="1"/>
  <c r="K25" s="1"/>
  <c r="K23" a="1"/>
  <c r="K23" s="1"/>
  <c r="K21" a="1"/>
  <c r="K21" s="1"/>
  <c r="K19" a="1"/>
  <c r="K19" s="1"/>
  <c r="K17" a="1"/>
  <c r="K17" s="1"/>
  <c r="K15" a="1"/>
  <c r="K15" s="1"/>
  <c r="K13" a="1"/>
  <c r="K13" s="1"/>
  <c r="K11" a="1"/>
  <c r="K11" s="1"/>
  <c r="K9" a="1"/>
  <c r="K9" s="1"/>
  <c r="I31" a="1"/>
  <c r="I31" s="1"/>
  <c r="I29" a="1"/>
  <c r="I29" s="1"/>
  <c r="I27" a="1"/>
  <c r="I27" s="1"/>
  <c r="I25" a="1"/>
  <c r="I25" s="1"/>
  <c r="I23" a="1"/>
  <c r="I23" s="1"/>
  <c r="I21" a="1"/>
  <c r="I21" s="1"/>
  <c r="I19" a="1"/>
  <c r="I19" s="1"/>
  <c r="I17" a="1"/>
  <c r="I17" s="1"/>
  <c r="I15" a="1"/>
  <c r="I15" s="1"/>
  <c r="I13" a="1"/>
  <c r="I13" s="1"/>
  <c r="I11" a="1"/>
  <c r="I11" s="1"/>
  <c r="I9" a="1"/>
  <c r="I9" s="1"/>
  <c r="G31" a="1"/>
  <c r="G31" s="1"/>
  <c r="G29" a="1"/>
  <c r="G29" s="1"/>
  <c r="G27" a="1"/>
  <c r="G27" s="1"/>
  <c r="G25" a="1"/>
  <c r="G25" s="1"/>
  <c r="G23" a="1"/>
  <c r="G23" s="1"/>
  <c r="G21" a="1"/>
  <c r="G21" s="1"/>
  <c r="G19" a="1"/>
  <c r="G19" s="1"/>
  <c r="G17" a="1"/>
  <c r="G17" s="1"/>
  <c r="G15" a="1"/>
  <c r="G15" s="1"/>
  <c r="G13" a="1"/>
  <c r="G13" s="1"/>
  <c r="G11" a="1"/>
  <c r="G11" s="1"/>
  <c r="G9" a="1"/>
  <c r="G9" s="1"/>
  <c r="E31" a="1"/>
  <c r="E31" s="1"/>
  <c r="E29" a="1"/>
  <c r="E29" s="1"/>
  <c r="E27" a="1"/>
  <c r="E27" s="1"/>
  <c r="E25" a="1"/>
  <c r="E25" s="1"/>
  <c r="E23" a="1"/>
  <c r="E23" s="1"/>
  <c r="E21" a="1"/>
  <c r="E21" s="1"/>
  <c r="E19" a="1"/>
  <c r="E19" s="1"/>
  <c r="E17" a="1"/>
  <c r="E17" s="1"/>
  <c r="E15" a="1"/>
  <c r="E15" s="1"/>
  <c r="E13" a="1"/>
  <c r="E13" s="1"/>
  <c r="E11" a="1"/>
  <c r="E11" s="1"/>
  <c r="E9" a="1"/>
  <c r="E9" s="1"/>
  <c r="AO31" a="1"/>
  <c r="AO31" s="1"/>
  <c r="AO29" a="1"/>
  <c r="AO29" s="1"/>
  <c r="AO27" a="1"/>
  <c r="AO27" s="1"/>
  <c r="AO25" a="1"/>
  <c r="AO25" s="1"/>
  <c r="AO23" a="1"/>
  <c r="AO23" s="1"/>
  <c r="AO21" a="1"/>
  <c r="AO21" s="1"/>
  <c r="AO19" a="1"/>
  <c r="AO19" s="1"/>
  <c r="AO17" a="1"/>
  <c r="AO17" s="1"/>
  <c r="AO15" a="1"/>
  <c r="AO15" s="1"/>
  <c r="AO13" a="1"/>
  <c r="AO13" s="1"/>
  <c r="AO11" a="1"/>
  <c r="AO11" s="1"/>
  <c r="AO9" a="1"/>
  <c r="AO9" s="1"/>
  <c r="AL31" a="1"/>
  <c r="AL31" s="1"/>
  <c r="AL29" a="1"/>
  <c r="AL29" s="1"/>
  <c r="AL27" a="1"/>
  <c r="AL27" s="1"/>
  <c r="AL25" a="1"/>
  <c r="AL25" s="1"/>
  <c r="AL23" a="1"/>
  <c r="AL23" s="1"/>
  <c r="AL21" a="1"/>
  <c r="AL21" s="1"/>
  <c r="AL19" a="1"/>
  <c r="AL19" s="1"/>
  <c r="AL17" a="1"/>
  <c r="AL17" s="1"/>
  <c r="AL15" a="1"/>
  <c r="AL15" s="1"/>
  <c r="AL13" a="1"/>
  <c r="AL13" s="1"/>
  <c r="AL11" a="1"/>
  <c r="AL11" s="1"/>
  <c r="AL9" a="1"/>
  <c r="AL9" s="1"/>
  <c r="AI31" a="1"/>
  <c r="AI31" s="1"/>
  <c r="AI29" a="1"/>
  <c r="AI29" s="1"/>
  <c r="AI27" a="1"/>
  <c r="AI27" s="1"/>
  <c r="AI25" a="1"/>
  <c r="AI25" s="1"/>
  <c r="AI23" a="1"/>
  <c r="AI23" s="1"/>
  <c r="AI21" a="1"/>
  <c r="AI21" s="1"/>
  <c r="AI19" a="1"/>
  <c r="AI19" s="1"/>
  <c r="AI17" a="1"/>
  <c r="AI17" s="1"/>
  <c r="AI15" a="1"/>
  <c r="AI15" s="1"/>
  <c r="AI13" a="1"/>
  <c r="AI13" s="1"/>
  <c r="AI11" a="1"/>
  <c r="AI11" s="1"/>
  <c r="AI9" a="1"/>
  <c r="AI9" s="1"/>
  <c r="AG31" a="1"/>
  <c r="AG31" s="1"/>
  <c r="AG29" a="1"/>
  <c r="AG29" s="1"/>
  <c r="AG27" a="1"/>
  <c r="AG27" s="1"/>
  <c r="AG25" a="1"/>
  <c r="AG25" s="1"/>
  <c r="AG23" a="1"/>
  <c r="AG23" s="1"/>
  <c r="AG21" a="1"/>
  <c r="AG21" s="1"/>
  <c r="AG19" a="1"/>
  <c r="AG19" s="1"/>
  <c r="AG17" a="1"/>
  <c r="AG17" s="1"/>
  <c r="AG15" a="1"/>
  <c r="AG15" s="1"/>
  <c r="AG13" a="1"/>
  <c r="AG13" s="1"/>
  <c r="AG11" a="1"/>
  <c r="AG11" s="1"/>
  <c r="AG9" a="1"/>
  <c r="AG9" s="1"/>
  <c r="AE31" a="1"/>
  <c r="AE31" s="1"/>
  <c r="AE29" a="1"/>
  <c r="AE29" s="1"/>
  <c r="AE27" a="1"/>
  <c r="AE27" s="1"/>
  <c r="AE25" a="1"/>
  <c r="AE25" s="1"/>
  <c r="AE23" a="1"/>
  <c r="AE23" s="1"/>
  <c r="AE21" a="1"/>
  <c r="AE21" s="1"/>
  <c r="AE19" a="1"/>
  <c r="AE19" s="1"/>
  <c r="AE17" a="1"/>
  <c r="AE17" s="1"/>
  <c r="AE15" a="1"/>
  <c r="AE15" s="1"/>
  <c r="AE13" a="1"/>
  <c r="AE13" s="1"/>
  <c r="AE11" a="1"/>
  <c r="AE11" s="1"/>
  <c r="AE9" a="1"/>
  <c r="AE9" s="1"/>
  <c r="AC31" a="1"/>
  <c r="AC31" s="1"/>
  <c r="AC29" a="1"/>
  <c r="AC29" s="1"/>
  <c r="AC27" a="1"/>
  <c r="AC27" s="1"/>
  <c r="AC25" a="1"/>
  <c r="AC25" s="1"/>
  <c r="AC23" a="1"/>
  <c r="AC23" s="1"/>
  <c r="AC21" a="1"/>
  <c r="AC21" s="1"/>
  <c r="AC19" a="1"/>
  <c r="AC19" s="1"/>
  <c r="AC17" a="1"/>
  <c r="AC17" s="1"/>
  <c r="AC15" a="1"/>
  <c r="AC15" s="1"/>
  <c r="AC13" a="1"/>
  <c r="AC13" s="1"/>
  <c r="AC11" a="1"/>
  <c r="AC11" s="1"/>
  <c r="AC9" a="1"/>
  <c r="AC9" s="1"/>
  <c r="AA31" a="1"/>
  <c r="AA31" s="1"/>
  <c r="AA29" a="1"/>
  <c r="AA29" s="1"/>
  <c r="AA27" a="1"/>
  <c r="AA27" s="1"/>
  <c r="AA25" a="1"/>
  <c r="AA25" s="1"/>
  <c r="AA23" a="1"/>
  <c r="AA23" s="1"/>
  <c r="AA21" a="1"/>
  <c r="AA21" s="1"/>
  <c r="AA19" a="1"/>
  <c r="AA19" s="1"/>
  <c r="AA17" a="1"/>
  <c r="AA17" s="1"/>
  <c r="AA15" a="1"/>
  <c r="AA15" s="1"/>
  <c r="AA13" a="1"/>
  <c r="AA13" s="1"/>
  <c r="AA11" a="1"/>
  <c r="AA11" s="1"/>
  <c r="AA9" a="1"/>
  <c r="AA9" s="1"/>
  <c r="AR31"/>
  <c r="AR29"/>
  <c r="AR27"/>
  <c r="AR25"/>
  <c r="AR23"/>
  <c r="AR21"/>
  <c r="AR19"/>
  <c r="AR17"/>
  <c r="AR15"/>
  <c r="AR13"/>
  <c r="AR11"/>
  <c r="AR9"/>
  <c r="Y31"/>
  <c r="Y29"/>
  <c r="Y27"/>
  <c r="Y25"/>
  <c r="Y23"/>
  <c r="Y21"/>
  <c r="Y19"/>
  <c r="Y17"/>
  <c r="Y15"/>
  <c r="Y13"/>
  <c r="Y11"/>
  <c r="Y9"/>
  <c r="I11" i="9"/>
  <c r="A2" i="27" a="1"/>
  <c r="A2" s="1"/>
  <c r="A3" s="1"/>
  <c r="A4" s="1"/>
  <c r="A5" s="1"/>
  <c r="A6" s="1"/>
  <c r="A7" s="1"/>
  <c r="A8" s="1"/>
  <c r="A9" s="1"/>
  <c r="A10" s="1"/>
  <c r="A11" s="1"/>
  <c r="A12" s="1"/>
  <c r="A13" s="1"/>
  <c r="A14" s="1"/>
  <c r="A15" s="1"/>
  <c r="A16" s="1"/>
  <c r="A17" s="1"/>
  <c r="A18" s="1"/>
  <c r="A19" s="1"/>
  <c r="A20" s="1"/>
  <c r="A21" s="1"/>
  <c r="A22" s="1"/>
  <c r="A23" s="1"/>
  <c r="A24" s="1"/>
  <c r="A25" s="1"/>
  <c r="A26" s="1"/>
  <c r="A27" s="1"/>
  <c r="A28" s="1"/>
  <c r="A29" s="1"/>
  <c r="A30" s="1"/>
  <c r="A31" s="1"/>
  <c r="A32" s="1"/>
  <c r="A33" s="1"/>
  <c r="A34" s="1"/>
  <c r="A35" s="1"/>
  <c r="A36" s="1"/>
  <c r="A37" s="1"/>
  <c r="A38" s="1"/>
  <c r="A39" s="1"/>
  <c r="A40" s="1"/>
  <c r="A41" s="1"/>
  <c r="A42" s="1"/>
  <c r="A43" s="1"/>
  <c r="A44" s="1"/>
  <c r="A45" s="1"/>
  <c r="A46" s="1"/>
  <c r="A47" s="1"/>
  <c r="A48" s="1"/>
  <c r="A49" s="1"/>
  <c r="A50" s="1"/>
  <c r="A51" s="1"/>
  <c r="A52" s="1"/>
  <c r="A53" s="1"/>
  <c r="A54" s="1"/>
  <c r="A55" s="1"/>
  <c r="A56" s="1"/>
  <c r="A57" s="1"/>
  <c r="A58" s="1"/>
  <c r="A59" s="1"/>
  <c r="A60" s="1"/>
  <c r="A61" s="1"/>
  <c r="A62" s="1"/>
  <c r="A63" s="1"/>
  <c r="A64" s="1"/>
  <c r="A65" s="1"/>
  <c r="A66" s="1"/>
  <c r="A67" s="1"/>
  <c r="A68" s="1"/>
  <c r="A69" s="1"/>
  <c r="A70" s="1"/>
  <c r="A71" s="1"/>
  <c r="A72" s="1"/>
  <c r="A73" s="1"/>
  <c r="A74" s="1"/>
  <c r="A75" s="1"/>
  <c r="A76" s="1"/>
  <c r="A77" s="1"/>
  <c r="A78" s="1"/>
  <c r="A79" s="1"/>
  <c r="A80" s="1"/>
  <c r="A81" s="1"/>
  <c r="A82" s="1"/>
  <c r="A83" s="1"/>
  <c r="A84" s="1"/>
  <c r="A85" s="1"/>
  <c r="A86" s="1"/>
  <c r="A87" s="1"/>
  <c r="A88" s="1"/>
  <c r="A89" s="1"/>
  <c r="A90" s="1"/>
  <c r="A91" s="1"/>
  <c r="A92" s="1"/>
  <c r="A93" s="1"/>
  <c r="A94" s="1"/>
  <c r="A95" s="1"/>
  <c r="A96" s="1"/>
  <c r="A97" s="1"/>
  <c r="A98" s="1"/>
  <c r="A99" s="1"/>
  <c r="A100" s="1"/>
  <c r="E32" i="25" a="1"/>
  <c r="E32" s="1"/>
  <c r="E30" a="1"/>
  <c r="E30" s="1"/>
  <c r="E28" a="1"/>
  <c r="E28" s="1"/>
  <c r="E26" a="1"/>
  <c r="E26" s="1"/>
  <c r="E24" a="1"/>
  <c r="E24" s="1"/>
  <c r="E22" a="1"/>
  <c r="E22" s="1"/>
  <c r="E20" a="1"/>
  <c r="E20" s="1"/>
  <c r="E18" a="1"/>
  <c r="E18" s="1"/>
  <c r="E16" a="1"/>
  <c r="E16" s="1"/>
  <c r="E14" a="1"/>
  <c r="E14" s="1"/>
  <c r="E12" a="1"/>
  <c r="E12" s="1"/>
  <c r="E10" a="1"/>
  <c r="E10" s="1"/>
  <c r="O32" a="1"/>
  <c r="O32" s="1"/>
  <c r="O30" a="1"/>
  <c r="O30" s="1"/>
  <c r="O28" a="1"/>
  <c r="O28" s="1"/>
  <c r="O26" a="1"/>
  <c r="O26" s="1"/>
  <c r="O24" a="1"/>
  <c r="O24" s="1"/>
  <c r="O22" a="1"/>
  <c r="O22" s="1"/>
  <c r="O20" a="1"/>
  <c r="O20" s="1"/>
  <c r="O18" a="1"/>
  <c r="O18" s="1"/>
  <c r="O16" a="1"/>
  <c r="O16" s="1"/>
  <c r="O14" a="1"/>
  <c r="O14" s="1"/>
  <c r="O12" a="1"/>
  <c r="O12" s="1"/>
  <c r="O10" a="1"/>
  <c r="O10" s="1"/>
  <c r="C31" i="26"/>
  <c r="C29"/>
  <c r="C27"/>
  <c r="C25"/>
  <c r="C23"/>
  <c r="C21"/>
  <c r="C19"/>
  <c r="C17"/>
  <c r="C15"/>
  <c r="C13"/>
  <c r="C11"/>
  <c r="C9"/>
  <c r="O31" i="29" l="1" a="1"/>
  <c r="O31" s="1"/>
  <c r="L6"/>
  <c r="I26"/>
  <c r="L26" s="1"/>
  <c r="B3" i="32" a="1"/>
  <c r="B3" s="1"/>
  <c r="B10" a="1"/>
  <c r="B10" s="1"/>
  <c r="B8" a="1"/>
  <c r="B8" s="1"/>
  <c r="B6" a="1"/>
  <c r="B6" s="1"/>
  <c r="B4" a="1"/>
  <c r="B4" s="1"/>
  <c r="B11" a="1"/>
  <c r="B11" s="1"/>
  <c r="B9" a="1"/>
  <c r="B9" s="1"/>
  <c r="B7" a="1"/>
  <c r="B7" s="1"/>
  <c r="B16" i="31"/>
  <c r="L25" i="22"/>
  <c r="AB14" i="30"/>
  <c r="Q14"/>
  <c r="R14"/>
  <c r="T14"/>
  <c r="V14"/>
  <c r="X14"/>
  <c r="Z14"/>
  <c r="S14"/>
  <c r="U14"/>
  <c r="W14"/>
  <c r="Y14"/>
  <c r="AA14"/>
  <c r="B14"/>
  <c r="D14"/>
  <c r="F14"/>
  <c r="H14"/>
  <c r="J14"/>
  <c r="K14"/>
  <c r="M14"/>
  <c r="L14"/>
  <c r="C14"/>
  <c r="E14"/>
  <c r="G14"/>
  <c r="I14"/>
  <c r="M40" i="29" a="1"/>
  <c r="M40" s="1"/>
  <c r="M38" a="1"/>
  <c r="M38" s="1"/>
  <c r="M36" a="1"/>
  <c r="M36" s="1"/>
  <c r="M34" a="1"/>
  <c r="M34" s="1"/>
  <c r="M32" a="1"/>
  <c r="M32" s="1"/>
  <c r="M30" a="1"/>
  <c r="M30" s="1"/>
  <c r="O40" a="1"/>
  <c r="O40" s="1"/>
  <c r="O38" a="1"/>
  <c r="O38" s="1"/>
  <c r="O36" a="1"/>
  <c r="O36" s="1"/>
  <c r="O34" a="1"/>
  <c r="O34" s="1"/>
  <c r="O32" a="1"/>
  <c r="O32" s="1"/>
  <c r="O30" a="1"/>
  <c r="O30" s="1"/>
  <c r="M29" a="1"/>
  <c r="M29" s="1"/>
  <c r="M39" a="1"/>
  <c r="M39" s="1"/>
  <c r="M37" a="1"/>
  <c r="M37" s="1"/>
  <c r="M35" a="1"/>
  <c r="M35" s="1"/>
  <c r="M33" a="1"/>
  <c r="M33" s="1"/>
  <c r="M31" a="1"/>
  <c r="M31" s="1"/>
  <c r="O29" a="1"/>
  <c r="O29" s="1"/>
  <c r="O39" a="1"/>
  <c r="O39" s="1"/>
  <c r="O37" a="1"/>
  <c r="O37" s="1"/>
  <c r="O35" a="1"/>
  <c r="O35" s="1"/>
  <c r="O33" a="1"/>
  <c r="O33" s="1"/>
  <c r="I9"/>
  <c r="J9" s="1"/>
  <c r="O14" i="20"/>
  <c r="N14" s="1"/>
  <c r="H40" i="29" s="1"/>
  <c r="O12" i="20"/>
  <c r="N12" s="1"/>
  <c r="H38" i="29" s="1"/>
  <c r="O10" i="20"/>
  <c r="N10" s="1"/>
  <c r="H36" i="29" s="1"/>
  <c r="O8" i="20"/>
  <c r="N8" s="1"/>
  <c r="H34" i="29" s="1"/>
  <c r="O6" i="20"/>
  <c r="N6" s="1"/>
  <c r="H32" i="29" s="1"/>
  <c r="O4" i="20"/>
  <c r="N4" s="1"/>
  <c r="H30" i="29" s="1"/>
  <c r="O3" i="20"/>
  <c r="N3" s="1"/>
  <c r="H29" i="29" s="1"/>
  <c r="O13" i="20"/>
  <c r="N13" s="1"/>
  <c r="H39" i="29" s="1"/>
  <c r="O11" i="20"/>
  <c r="N11" s="1"/>
  <c r="H37" i="29" s="1"/>
  <c r="O9" i="20"/>
  <c r="N9" s="1"/>
  <c r="H35" i="29" s="1"/>
  <c r="O7" i="20"/>
  <c r="N7" s="1"/>
  <c r="H33" i="29" s="1"/>
  <c r="I38"/>
  <c r="I31"/>
  <c r="I20"/>
  <c r="I18"/>
  <c r="I16"/>
  <c r="I14"/>
  <c r="I12"/>
  <c r="I10"/>
  <c r="I19"/>
  <c r="I17"/>
  <c r="I15"/>
  <c r="I13"/>
  <c r="I11"/>
  <c r="AE89" i="9"/>
  <c r="AC89"/>
  <c r="AA89"/>
  <c r="X89"/>
  <c r="AF88"/>
  <c r="AD88"/>
  <c r="AB88"/>
  <c r="Z88"/>
  <c r="W88"/>
  <c r="AE87"/>
  <c r="AC87"/>
  <c r="AA87"/>
  <c r="X87"/>
  <c r="AF86"/>
  <c r="AD86"/>
  <c r="AB86"/>
  <c r="Z86"/>
  <c r="W86"/>
  <c r="AE85"/>
  <c r="AC85"/>
  <c r="AA85"/>
  <c r="X85"/>
  <c r="AF84"/>
  <c r="AD84"/>
  <c r="AB84"/>
  <c r="Z84"/>
  <c r="W84"/>
  <c r="AE83"/>
  <c r="AC83"/>
  <c r="AA83"/>
  <c r="X83"/>
  <c r="AF82"/>
  <c r="AD82"/>
  <c r="AB82"/>
  <c r="Z82"/>
  <c r="W82"/>
  <c r="AE81"/>
  <c r="AC81"/>
  <c r="AA81"/>
  <c r="X81"/>
  <c r="AF80"/>
  <c r="AD80"/>
  <c r="AB80"/>
  <c r="Z80"/>
  <c r="W80"/>
  <c r="AE79"/>
  <c r="AC79"/>
  <c r="AA79"/>
  <c r="X79"/>
  <c r="AF78"/>
  <c r="AD78"/>
  <c r="AB78"/>
  <c r="Z78"/>
  <c r="W78"/>
  <c r="AE77"/>
  <c r="AC77"/>
  <c r="AA77"/>
  <c r="X77"/>
  <c r="AF76"/>
  <c r="AD76"/>
  <c r="AB76"/>
  <c r="Z76"/>
  <c r="W76"/>
  <c r="AE75"/>
  <c r="AC75"/>
  <c r="AA75"/>
  <c r="X75"/>
  <c r="AF74"/>
  <c r="AD74"/>
  <c r="AB74"/>
  <c r="Z74"/>
  <c r="W74"/>
  <c r="AE73"/>
  <c r="AC73"/>
  <c r="AA73"/>
  <c r="X73"/>
  <c r="AF72"/>
  <c r="AD72"/>
  <c r="AB72"/>
  <c r="Z72"/>
  <c r="W72"/>
  <c r="AE71"/>
  <c r="AC71"/>
  <c r="AA71"/>
  <c r="X71"/>
  <c r="AF70"/>
  <c r="AD70"/>
  <c r="AB70"/>
  <c r="Z70"/>
  <c r="W70"/>
  <c r="AE69"/>
  <c r="AC69"/>
  <c r="AA69"/>
  <c r="X69"/>
  <c r="AF68"/>
  <c r="AD68"/>
  <c r="AB68"/>
  <c r="Z68"/>
  <c r="W68"/>
  <c r="AE67"/>
  <c r="AC67"/>
  <c r="AA67"/>
  <c r="X67"/>
  <c r="AF66"/>
  <c r="AD66"/>
  <c r="AB66"/>
  <c r="Z66"/>
  <c r="W66"/>
  <c r="AE65"/>
  <c r="AC65"/>
  <c r="AA65"/>
  <c r="X65"/>
  <c r="AF64"/>
  <c r="AD64"/>
  <c r="AB64"/>
  <c r="Z64"/>
  <c r="W64"/>
  <c r="AE63"/>
  <c r="AC63"/>
  <c r="AA63"/>
  <c r="X63"/>
  <c r="AF62"/>
  <c r="AD62"/>
  <c r="AB62"/>
  <c r="Z62"/>
  <c r="W62"/>
  <c r="AE61"/>
  <c r="AC61"/>
  <c r="AA61"/>
  <c r="X61"/>
  <c r="AF60"/>
  <c r="AD60"/>
  <c r="AB60"/>
  <c r="Z60"/>
  <c r="W60"/>
  <c r="AE59"/>
  <c r="AC59"/>
  <c r="AA59"/>
  <c r="X59"/>
  <c r="AF58"/>
  <c r="AD58"/>
  <c r="AB58"/>
  <c r="Z58"/>
  <c r="W58"/>
  <c r="AE57"/>
  <c r="AC57"/>
  <c r="AA57"/>
  <c r="X57"/>
  <c r="AF56"/>
  <c r="AD56"/>
  <c r="AB56"/>
  <c r="Z56"/>
  <c r="W56"/>
  <c r="AE55"/>
  <c r="AC55"/>
  <c r="AA55"/>
  <c r="X55"/>
  <c r="AF54"/>
  <c r="AD54"/>
  <c r="AB54"/>
  <c r="Z54"/>
  <c r="W54"/>
  <c r="AE53"/>
  <c r="AC53"/>
  <c r="AA53"/>
  <c r="X53"/>
  <c r="AF52"/>
  <c r="AD52"/>
  <c r="Z52"/>
  <c r="AE51"/>
  <c r="AC51"/>
  <c r="V51"/>
  <c r="AE88"/>
  <c r="AC88"/>
  <c r="AA88"/>
  <c r="X88"/>
  <c r="AE86"/>
  <c r="AC86"/>
  <c r="AA86"/>
  <c r="X86"/>
  <c r="AE84"/>
  <c r="AC84"/>
  <c r="AA84"/>
  <c r="X84"/>
  <c r="AE82"/>
  <c r="AC82"/>
  <c r="AA82"/>
  <c r="X82"/>
  <c r="AE80"/>
  <c r="AC80"/>
  <c r="AA80"/>
  <c r="X80"/>
  <c r="AE78"/>
  <c r="AC78"/>
  <c r="AA78"/>
  <c r="X78"/>
  <c r="AE76"/>
  <c r="AC76"/>
  <c r="AA76"/>
  <c r="X76"/>
  <c r="AE74"/>
  <c r="AC74"/>
  <c r="AA74"/>
  <c r="X74"/>
  <c r="AE72"/>
  <c r="AC72"/>
  <c r="AA72"/>
  <c r="X72"/>
  <c r="AE70"/>
  <c r="AC70"/>
  <c r="AA70"/>
  <c r="X70"/>
  <c r="AE68"/>
  <c r="AC68"/>
  <c r="AA68"/>
  <c r="X68"/>
  <c r="AE66"/>
  <c r="AC66"/>
  <c r="AA66"/>
  <c r="X66"/>
  <c r="AE64"/>
  <c r="AC64"/>
  <c r="AA64"/>
  <c r="X64"/>
  <c r="AE62"/>
  <c r="AC62"/>
  <c r="AA62"/>
  <c r="X62"/>
  <c r="AE60"/>
  <c r="AC60"/>
  <c r="AA60"/>
  <c r="X60"/>
  <c r="AE58"/>
  <c r="AC58"/>
  <c r="AA58"/>
  <c r="X58"/>
  <c r="AE56"/>
  <c r="AC56"/>
  <c r="AA56"/>
  <c r="X56"/>
  <c r="AE54"/>
  <c r="AC54"/>
  <c r="AA54"/>
  <c r="X54"/>
  <c r="AE52"/>
  <c r="AC52"/>
  <c r="AF51"/>
  <c r="AD51"/>
  <c r="Z51"/>
  <c r="AF50"/>
  <c r="Z50"/>
  <c r="AD48"/>
  <c r="AF46"/>
  <c r="Z46"/>
  <c r="AD44"/>
  <c r="AD50"/>
  <c r="AD46"/>
  <c r="AE50"/>
  <c r="AC50"/>
  <c r="AF49"/>
  <c r="AD49"/>
  <c r="Z49"/>
  <c r="AE48"/>
  <c r="AC48"/>
  <c r="AF47"/>
  <c r="AD47"/>
  <c r="Z47"/>
  <c r="AE46"/>
  <c r="AC46"/>
  <c r="AF45"/>
  <c r="AD45"/>
  <c r="Z45"/>
  <c r="AE44"/>
  <c r="AC44"/>
  <c r="AF43"/>
  <c r="AD43"/>
  <c r="Z43"/>
  <c r="AE42"/>
  <c r="AC42"/>
  <c r="V42"/>
  <c r="AE49"/>
  <c r="AC49"/>
  <c r="AE47"/>
  <c r="AC47"/>
  <c r="AE45"/>
  <c r="AC45"/>
  <c r="AE43"/>
  <c r="AC43"/>
  <c r="AF42"/>
  <c r="AD42"/>
  <c r="Z42"/>
  <c r="P37" i="25"/>
  <c r="P36"/>
  <c r="P35"/>
  <c r="P32"/>
  <c r="P30"/>
  <c r="P28"/>
  <c r="P26"/>
  <c r="P24"/>
  <c r="P22"/>
  <c r="P20"/>
  <c r="P18"/>
  <c r="P16"/>
  <c r="P14"/>
  <c r="P12"/>
  <c r="P10"/>
  <c r="N10" a="1"/>
  <c r="N10" s="1"/>
  <c r="D32" a="1"/>
  <c r="D32" s="1"/>
  <c r="D30" a="1"/>
  <c r="D30" s="1"/>
  <c r="D28" a="1"/>
  <c r="D28" s="1"/>
  <c r="D26" a="1"/>
  <c r="D26" s="1"/>
  <c r="D24" a="1"/>
  <c r="D24" s="1"/>
  <c r="D22" a="1"/>
  <c r="D22" s="1"/>
  <c r="D20" a="1"/>
  <c r="D20" s="1"/>
  <c r="D18" a="1"/>
  <c r="D18" s="1"/>
  <c r="D16" a="1"/>
  <c r="D16" s="1"/>
  <c r="D14" a="1"/>
  <c r="D14" s="1"/>
  <c r="D12" a="1"/>
  <c r="D12" s="1"/>
  <c r="D10" a="1"/>
  <c r="D10" s="1"/>
  <c r="N32" a="1"/>
  <c r="N32" s="1"/>
  <c r="N30" a="1"/>
  <c r="N30" s="1"/>
  <c r="N28" a="1"/>
  <c r="N28" s="1"/>
  <c r="N26" a="1"/>
  <c r="N26" s="1"/>
  <c r="N24" a="1"/>
  <c r="N24" s="1"/>
  <c r="N22" a="1"/>
  <c r="N22" s="1"/>
  <c r="N20" a="1"/>
  <c r="N20" s="1"/>
  <c r="N18" a="1"/>
  <c r="N18" s="1"/>
  <c r="N16" a="1"/>
  <c r="N16" s="1"/>
  <c r="N14" a="1"/>
  <c r="N14" s="1"/>
  <c r="N12" a="1"/>
  <c r="N12" s="1"/>
  <c r="C37"/>
  <c r="C36"/>
  <c r="C35"/>
  <c r="O33" a="1"/>
  <c r="O33" s="1"/>
  <c r="D33" a="1"/>
  <c r="D33" s="1"/>
  <c r="C32"/>
  <c r="O31" a="1"/>
  <c r="O31" s="1"/>
  <c r="E31" a="1"/>
  <c r="E31" s="1"/>
  <c r="D31" s="1" a="1"/>
  <c r="D31" s="1"/>
  <c r="C30"/>
  <c r="O29" a="1"/>
  <c r="O29" s="1"/>
  <c r="E29" a="1"/>
  <c r="E29" s="1"/>
  <c r="D29" s="1" a="1"/>
  <c r="D29" s="1"/>
  <c r="C28"/>
  <c r="O27" a="1"/>
  <c r="O27" s="1"/>
  <c r="E27" a="1"/>
  <c r="E27" s="1"/>
  <c r="D27" s="1" a="1"/>
  <c r="D27" s="1"/>
  <c r="C26"/>
  <c r="O25" a="1"/>
  <c r="O25" s="1"/>
  <c r="E25" a="1"/>
  <c r="E25" s="1"/>
  <c r="D25" s="1" a="1"/>
  <c r="D25" s="1"/>
  <c r="C24"/>
  <c r="O23"/>
  <c r="O23" a="1"/>
  <c r="E23" a="1"/>
  <c r="E23" s="1"/>
  <c r="D23" s="1" a="1"/>
  <c r="D23" s="1"/>
  <c r="C22"/>
  <c r="O21"/>
  <c r="O21" a="1"/>
  <c r="E21" a="1"/>
  <c r="E21" s="1"/>
  <c r="D21" s="1" a="1"/>
  <c r="D21" s="1"/>
  <c r="C20"/>
  <c r="O19"/>
  <c r="O19" a="1"/>
  <c r="E19" a="1"/>
  <c r="E19" s="1"/>
  <c r="D19" s="1" a="1"/>
  <c r="D19" s="1"/>
  <c r="C18"/>
  <c r="O17"/>
  <c r="O17" a="1"/>
  <c r="E17" a="1"/>
  <c r="E17" s="1"/>
  <c r="D17" s="1" a="1"/>
  <c r="D17" s="1"/>
  <c r="C16"/>
  <c r="O15"/>
  <c r="O15" a="1"/>
  <c r="E15" a="1"/>
  <c r="E15" s="1"/>
  <c r="D15" s="1" a="1"/>
  <c r="D15" s="1"/>
  <c r="C14"/>
  <c r="O13"/>
  <c r="O13" a="1"/>
  <c r="E13" a="1"/>
  <c r="E13" s="1"/>
  <c r="D13" s="1" a="1"/>
  <c r="D13" s="1"/>
  <c r="C12"/>
  <c r="C10"/>
  <c r="F6"/>
  <c r="E33" s="1" a="1"/>
  <c r="E33" s="1"/>
  <c r="F6" i="23"/>
  <c r="E12" s="1" a="1"/>
  <c r="E12" s="1"/>
  <c r="D12" s="1" a="1"/>
  <c r="D12" s="1"/>
  <c r="D33" a="1"/>
  <c r="D33" s="1"/>
  <c r="P25"/>
  <c r="O25" s="1" a="1"/>
  <c r="O25" s="1"/>
  <c r="P26"/>
  <c r="O26" s="1" a="1"/>
  <c r="O26" s="1"/>
  <c r="N26" s="1"/>
  <c r="P27"/>
  <c r="O27" s="1" a="1"/>
  <c r="O27" s="1"/>
  <c r="P28"/>
  <c r="O28" s="1" a="1"/>
  <c r="O28" s="1"/>
  <c r="N28" s="1"/>
  <c r="P29"/>
  <c r="O29" s="1" a="1"/>
  <c r="O29" s="1"/>
  <c r="P30"/>
  <c r="O30" s="1" a="1"/>
  <c r="O30" s="1"/>
  <c r="N30" s="1"/>
  <c r="P31"/>
  <c r="O31" s="1" a="1"/>
  <c r="O31" s="1"/>
  <c r="P32"/>
  <c r="O32" s="1" a="1"/>
  <c r="O32" s="1"/>
  <c r="N32" s="1"/>
  <c r="O11" a="1"/>
  <c r="O11" s="1"/>
  <c r="O13" a="1"/>
  <c r="O13" s="1"/>
  <c r="O15" a="1"/>
  <c r="O15" s="1"/>
  <c r="C32"/>
  <c r="C30"/>
  <c r="C28"/>
  <c r="C26"/>
  <c r="C24"/>
  <c r="C22"/>
  <c r="C20"/>
  <c r="C18"/>
  <c r="C16"/>
  <c r="C14"/>
  <c r="C12"/>
  <c r="C10"/>
  <c r="C35"/>
  <c r="C36"/>
  <c r="C37"/>
  <c r="P2" i="19"/>
  <c r="AI41" i="9"/>
  <c r="AI40"/>
  <c r="AI39"/>
  <c r="AI38"/>
  <c r="AI37"/>
  <c r="AI36"/>
  <c r="AI35"/>
  <c r="AI34"/>
  <c r="AI33"/>
  <c r="AI32"/>
  <c r="AI31"/>
  <c r="AI30"/>
  <c r="AI29"/>
  <c r="AI28"/>
  <c r="AI27"/>
  <c r="AI26"/>
  <c r="AI25"/>
  <c r="AI24"/>
  <c r="AI23"/>
  <c r="AI22"/>
  <c r="AI21"/>
  <c r="AI20"/>
  <c r="F1" i="20"/>
  <c r="F2"/>
  <c r="D3" a="1"/>
  <c r="D3" s="1"/>
  <c r="C2"/>
  <c r="E12" i="9"/>
  <c r="E11"/>
  <c r="S12" a="1"/>
  <c r="S12" s="1"/>
  <c r="O12" a="1"/>
  <c r="O12" s="1"/>
  <c r="AB15" i="30" l="1"/>
  <c r="AB17"/>
  <c r="AB19"/>
  <c r="AB21"/>
  <c r="AB23"/>
  <c r="AB16"/>
  <c r="AB18"/>
  <c r="AB20"/>
  <c r="AB22"/>
  <c r="AA15"/>
  <c r="AA17"/>
  <c r="AA19"/>
  <c r="AA21"/>
  <c r="AA23"/>
  <c r="AA16"/>
  <c r="AA18"/>
  <c r="AA20"/>
  <c r="AA22"/>
  <c r="Z15"/>
  <c r="Z17"/>
  <c r="Z19"/>
  <c r="Z21"/>
  <c r="Z23"/>
  <c r="Z16"/>
  <c r="Z18"/>
  <c r="Z20"/>
  <c r="Z22"/>
  <c r="Y15"/>
  <c r="Y17"/>
  <c r="Y19"/>
  <c r="Y21"/>
  <c r="Y23"/>
  <c r="Y16"/>
  <c r="Y18"/>
  <c r="Y20"/>
  <c r="Y22"/>
  <c r="X15"/>
  <c r="X17"/>
  <c r="X19"/>
  <c r="X21"/>
  <c r="X23"/>
  <c r="X16"/>
  <c r="X18"/>
  <c r="X20"/>
  <c r="X22"/>
  <c r="W15"/>
  <c r="W17"/>
  <c r="W19"/>
  <c r="W21"/>
  <c r="W23"/>
  <c r="W16"/>
  <c r="W18"/>
  <c r="W20"/>
  <c r="W22"/>
  <c r="V15"/>
  <c r="V17"/>
  <c r="V19"/>
  <c r="V21"/>
  <c r="V23"/>
  <c r="V16"/>
  <c r="V18"/>
  <c r="V20"/>
  <c r="V22"/>
  <c r="U15"/>
  <c r="U17"/>
  <c r="U19"/>
  <c r="U21"/>
  <c r="U23"/>
  <c r="U16"/>
  <c r="U18"/>
  <c r="U20"/>
  <c r="U22"/>
  <c r="T15"/>
  <c r="T17"/>
  <c r="T19"/>
  <c r="T21"/>
  <c r="T23"/>
  <c r="T16"/>
  <c r="T18"/>
  <c r="T20"/>
  <c r="T22"/>
  <c r="S15"/>
  <c r="S17"/>
  <c r="S19"/>
  <c r="S21"/>
  <c r="S23"/>
  <c r="S16"/>
  <c r="S18"/>
  <c r="S20"/>
  <c r="S22"/>
  <c r="R15"/>
  <c r="R17"/>
  <c r="R19"/>
  <c r="R21"/>
  <c r="R23"/>
  <c r="R16"/>
  <c r="R18"/>
  <c r="R20"/>
  <c r="R22"/>
  <c r="Q15"/>
  <c r="Q17"/>
  <c r="Q19"/>
  <c r="Q21"/>
  <c r="Q23"/>
  <c r="Q16"/>
  <c r="Q18"/>
  <c r="Q20"/>
  <c r="Q22"/>
  <c r="I35" i="29"/>
  <c r="AB24" i="30"/>
  <c r="AA24"/>
  <c r="Z24"/>
  <c r="Y24"/>
  <c r="X24"/>
  <c r="W24"/>
  <c r="V24"/>
  <c r="M15"/>
  <c r="M17"/>
  <c r="M19"/>
  <c r="M21"/>
  <c r="M23"/>
  <c r="M16"/>
  <c r="M18"/>
  <c r="M20"/>
  <c r="M22"/>
  <c r="L15"/>
  <c r="L17"/>
  <c r="L19"/>
  <c r="L21"/>
  <c r="L23"/>
  <c r="L16"/>
  <c r="L18"/>
  <c r="L20"/>
  <c r="L22"/>
  <c r="K15"/>
  <c r="K17"/>
  <c r="K19"/>
  <c r="K21"/>
  <c r="K23"/>
  <c r="K16"/>
  <c r="K18"/>
  <c r="K20"/>
  <c r="K22"/>
  <c r="J15"/>
  <c r="J17"/>
  <c r="J19"/>
  <c r="J21"/>
  <c r="J23"/>
  <c r="J16"/>
  <c r="J18"/>
  <c r="J20"/>
  <c r="J22"/>
  <c r="I15"/>
  <c r="I17"/>
  <c r="I19"/>
  <c r="I21"/>
  <c r="I23"/>
  <c r="I16"/>
  <c r="I18"/>
  <c r="I20"/>
  <c r="I22"/>
  <c r="H15"/>
  <c r="H17"/>
  <c r="H19"/>
  <c r="H21"/>
  <c r="H23"/>
  <c r="H16"/>
  <c r="H18"/>
  <c r="H20"/>
  <c r="H22"/>
  <c r="G15"/>
  <c r="G17"/>
  <c r="G19"/>
  <c r="G21"/>
  <c r="G23"/>
  <c r="G16"/>
  <c r="G18"/>
  <c r="G20"/>
  <c r="G22"/>
  <c r="F15"/>
  <c r="F17"/>
  <c r="F19"/>
  <c r="F21"/>
  <c r="F23"/>
  <c r="F16"/>
  <c r="F18"/>
  <c r="F20"/>
  <c r="F22"/>
  <c r="E15"/>
  <c r="E17"/>
  <c r="E19"/>
  <c r="E21"/>
  <c r="E23"/>
  <c r="E16"/>
  <c r="E18"/>
  <c r="E20"/>
  <c r="E22"/>
  <c r="D15"/>
  <c r="D17"/>
  <c r="D19"/>
  <c r="D21"/>
  <c r="D23"/>
  <c r="D16"/>
  <c r="D18"/>
  <c r="D20"/>
  <c r="D22"/>
  <c r="C15"/>
  <c r="C17"/>
  <c r="C19"/>
  <c r="C21"/>
  <c r="C23"/>
  <c r="C16"/>
  <c r="C18"/>
  <c r="C20"/>
  <c r="C22"/>
  <c r="B17"/>
  <c r="B19"/>
  <c r="B21"/>
  <c r="B23"/>
  <c r="B16"/>
  <c r="B18"/>
  <c r="B20"/>
  <c r="B22"/>
  <c r="B15"/>
  <c r="I30" i="29"/>
  <c r="I39"/>
  <c r="I34"/>
  <c r="I29"/>
  <c r="I33"/>
  <c r="I37"/>
  <c r="I32"/>
  <c r="I36"/>
  <c r="I40"/>
  <c r="C3" i="20" a="1"/>
  <c r="C3" s="1"/>
  <c r="K32" i="23"/>
  <c r="M32" s="1"/>
  <c r="L32" s="1"/>
  <c r="K28"/>
  <c r="M28" s="1"/>
  <c r="L28" s="1"/>
  <c r="K26"/>
  <c r="M26" s="1"/>
  <c r="L26" s="1"/>
  <c r="K30"/>
  <c r="M30" s="1"/>
  <c r="L30" s="1"/>
  <c r="O34" i="25"/>
  <c r="N34"/>
  <c r="K16"/>
  <c r="K32"/>
  <c r="M32" s="1"/>
  <c r="L32" s="1"/>
  <c r="K30"/>
  <c r="M30" s="1"/>
  <c r="L30" s="1"/>
  <c r="K28"/>
  <c r="M28" s="1"/>
  <c r="L28" s="1"/>
  <c r="K26"/>
  <c r="M26" s="1"/>
  <c r="L26" s="1"/>
  <c r="K24"/>
  <c r="M24" s="1"/>
  <c r="L24" s="1"/>
  <c r="K22"/>
  <c r="M22" s="1"/>
  <c r="L22" s="1"/>
  <c r="K20"/>
  <c r="M20" s="1"/>
  <c r="L20" s="1"/>
  <c r="K18"/>
  <c r="M18" s="1"/>
  <c r="L18" s="1"/>
  <c r="K14"/>
  <c r="M14" s="1"/>
  <c r="L14" s="1"/>
  <c r="K12"/>
  <c r="M12" s="1"/>
  <c r="L12" s="1"/>
  <c r="K10"/>
  <c r="M10" s="1"/>
  <c r="L10" s="1"/>
  <c r="I12"/>
  <c r="I13"/>
  <c r="I14"/>
  <c r="I15"/>
  <c r="I16"/>
  <c r="I17"/>
  <c r="I18"/>
  <c r="I19"/>
  <c r="I20"/>
  <c r="I21"/>
  <c r="I22"/>
  <c r="I23"/>
  <c r="I24"/>
  <c r="I25"/>
  <c r="I26"/>
  <c r="I27"/>
  <c r="I28"/>
  <c r="I29"/>
  <c r="I30"/>
  <c r="I31"/>
  <c r="E26" i="23" a="1"/>
  <c r="E26" s="1"/>
  <c r="D26" s="1" a="1"/>
  <c r="D26" s="1"/>
  <c r="E31" a="1"/>
  <c r="E31" s="1"/>
  <c r="D31" s="1" a="1"/>
  <c r="D31" s="1"/>
  <c r="E18" a="1"/>
  <c r="E18" s="1"/>
  <c r="D18" s="1" a="1"/>
  <c r="D18" s="1"/>
  <c r="E33" a="1"/>
  <c r="E33" s="1"/>
  <c r="E29" a="1"/>
  <c r="E29" s="1"/>
  <c r="D29" s="1" a="1"/>
  <c r="D29" s="1"/>
  <c r="E22" a="1"/>
  <c r="E22" s="1"/>
  <c r="D22" s="1" a="1"/>
  <c r="D22" s="1"/>
  <c r="E14" a="1"/>
  <c r="E14" s="1"/>
  <c r="D14" s="1" a="1"/>
  <c r="D14" s="1"/>
  <c r="E10" a="1"/>
  <c r="E10" s="1"/>
  <c r="E32" a="1"/>
  <c r="E32" s="1"/>
  <c r="D32" s="1" a="1"/>
  <c r="D32" s="1"/>
  <c r="I32" s="1"/>
  <c r="F32" s="1"/>
  <c r="E30" a="1"/>
  <c r="E30" s="1"/>
  <c r="D30" s="1" a="1"/>
  <c r="D30" s="1"/>
  <c r="E28" a="1"/>
  <c r="E28" s="1"/>
  <c r="D28" s="1" a="1"/>
  <c r="D28" s="1"/>
  <c r="E24" a="1"/>
  <c r="E24" s="1"/>
  <c r="D24" s="1" a="1"/>
  <c r="D24" s="1"/>
  <c r="I24" s="1"/>
  <c r="F24" s="1"/>
  <c r="E20" a="1"/>
  <c r="E20" s="1"/>
  <c r="D20" s="1" a="1"/>
  <c r="D20" s="1"/>
  <c r="I20" s="1"/>
  <c r="F20" s="1"/>
  <c r="E16" a="1"/>
  <c r="E16" s="1"/>
  <c r="D16" s="1" a="1"/>
  <c r="D16" s="1"/>
  <c r="E27" a="1"/>
  <c r="E27" s="1"/>
  <c r="D27" s="1" a="1"/>
  <c r="D27" s="1"/>
  <c r="E25" a="1"/>
  <c r="E25" s="1"/>
  <c r="D25" s="1" a="1"/>
  <c r="D25" s="1"/>
  <c r="E23" a="1"/>
  <c r="E23" s="1"/>
  <c r="D23" s="1" a="1"/>
  <c r="D23" s="1"/>
  <c r="E21" a="1"/>
  <c r="E21" s="1"/>
  <c r="D21" s="1" a="1"/>
  <c r="D21" s="1"/>
  <c r="E19" a="1"/>
  <c r="E19" s="1"/>
  <c r="D19" s="1" a="1"/>
  <c r="D19" s="1"/>
  <c r="E17" a="1"/>
  <c r="E17" s="1"/>
  <c r="D17" s="1" a="1"/>
  <c r="D17" s="1"/>
  <c r="E15" a="1"/>
  <c r="E15" s="1"/>
  <c r="D15" s="1" a="1"/>
  <c r="D15" s="1"/>
  <c r="E13" a="1"/>
  <c r="E13" s="1"/>
  <c r="D13" s="1" a="1"/>
  <c r="D13" s="1"/>
  <c r="E11" a="1"/>
  <c r="E11" s="1"/>
  <c r="D11" s="1" a="1"/>
  <c r="D11" s="1"/>
  <c r="I31"/>
  <c r="I26"/>
  <c r="F26" s="1"/>
  <c r="I12"/>
  <c r="F12" s="1"/>
  <c r="P10"/>
  <c r="P3" i="19"/>
  <c r="P4" s="1"/>
  <c r="P5" s="1"/>
  <c r="P6" s="1"/>
  <c r="P7" s="1"/>
  <c r="P8" s="1"/>
  <c r="P9" s="1"/>
  <c r="P10" s="1"/>
  <c r="P11" s="1"/>
  <c r="P12" s="1"/>
  <c r="P13" s="1"/>
  <c r="P14" s="1"/>
  <c r="P15" s="1"/>
  <c r="P16" s="1"/>
  <c r="P17" s="1"/>
  <c r="P18" s="1"/>
  <c r="P19" s="1"/>
  <c r="P20" s="1"/>
  <c r="P21" s="1"/>
  <c r="P22" s="1"/>
  <c r="P23" s="1"/>
  <c r="P24" s="1"/>
  <c r="P25" s="1"/>
  <c r="P26" s="1"/>
  <c r="P27" s="1"/>
  <c r="P28" s="1"/>
  <c r="P29" s="1"/>
  <c r="P30" s="1"/>
  <c r="P31" s="1"/>
  <c r="P32" s="1"/>
  <c r="P33" s="1"/>
  <c r="P34" s="1"/>
  <c r="P35" s="1"/>
  <c r="P36" s="1"/>
  <c r="P37" s="1"/>
  <c r="P38" s="1"/>
  <c r="P39" s="1"/>
  <c r="P40" s="1"/>
  <c r="P41" s="1"/>
  <c r="P42" s="1"/>
  <c r="P43" s="1"/>
  <c r="P44" s="1"/>
  <c r="P45" s="1"/>
  <c r="P46" s="1"/>
  <c r="P47" s="1"/>
  <c r="P48" s="1"/>
  <c r="P49" s="1"/>
  <c r="P50" s="1"/>
  <c r="P51" s="1"/>
  <c r="P52" s="1"/>
  <c r="P53" s="1"/>
  <c r="P54" s="1"/>
  <c r="P55" s="1"/>
  <c r="P56" s="1"/>
  <c r="P57" s="1"/>
  <c r="P58" s="1"/>
  <c r="P59" s="1"/>
  <c r="P60" s="1"/>
  <c r="P61" s="1"/>
  <c r="P62" s="1"/>
  <c r="P63" s="1"/>
  <c r="P64" s="1"/>
  <c r="P65" s="1"/>
  <c r="P66" s="1"/>
  <c r="P67" s="1"/>
  <c r="P68" s="1"/>
  <c r="P69" s="1"/>
  <c r="P70" s="1"/>
  <c r="P71" s="1"/>
  <c r="P72" s="1"/>
  <c r="P73" s="1"/>
  <c r="P74" s="1"/>
  <c r="P75" s="1"/>
  <c r="P76" s="1"/>
  <c r="P77" s="1"/>
  <c r="P78" s="1"/>
  <c r="P79" s="1"/>
  <c r="P80" s="1"/>
  <c r="P81" s="1"/>
  <c r="P82" s="1"/>
  <c r="P83" s="1"/>
  <c r="P84" s="1"/>
  <c r="P85" s="1"/>
  <c r="P86" s="1"/>
  <c r="P87" s="1"/>
  <c r="P88" s="1"/>
  <c r="P89" s="1"/>
  <c r="P90" s="1"/>
  <c r="P91" s="1"/>
  <c r="P92" s="1"/>
  <c r="P93" s="1"/>
  <c r="P94" s="1"/>
  <c r="P95" s="1"/>
  <c r="P96" s="1"/>
  <c r="P97" s="1"/>
  <c r="P98" s="1"/>
  <c r="P99" s="1"/>
  <c r="P100" s="1"/>
  <c r="P101" s="1"/>
  <c r="P102" s="1"/>
  <c r="P103" s="1"/>
  <c r="P104" s="1"/>
  <c r="P105" s="1"/>
  <c r="P106" s="1"/>
  <c r="P107" s="1"/>
  <c r="P108" s="1"/>
  <c r="P109" s="1"/>
  <c r="P110" s="1"/>
  <c r="P111" s="1"/>
  <c r="P112" s="1"/>
  <c r="P113" s="1"/>
  <c r="P114" s="1"/>
  <c r="P115" s="1"/>
  <c r="P116" s="1"/>
  <c r="P117" s="1"/>
  <c r="P118" s="1"/>
  <c r="P119" s="1"/>
  <c r="P120" s="1"/>
  <c r="P121" s="1"/>
  <c r="P122" s="1"/>
  <c r="P123" s="1"/>
  <c r="P124" s="1"/>
  <c r="P125" s="1"/>
  <c r="P126" s="1"/>
  <c r="P127" s="1"/>
  <c r="P128" s="1"/>
  <c r="P129" s="1"/>
  <c r="P130" s="1"/>
  <c r="P131" s="1"/>
  <c r="P132" s="1"/>
  <c r="P133" s="1"/>
  <c r="P134" s="1"/>
  <c r="P135" s="1"/>
  <c r="P136" s="1"/>
  <c r="P137" s="1"/>
  <c r="P138" s="1"/>
  <c r="P139" s="1"/>
  <c r="P140" s="1"/>
  <c r="P141" s="1"/>
  <c r="P142" s="1"/>
  <c r="P143" s="1"/>
  <c r="P144" s="1"/>
  <c r="P145" s="1"/>
  <c r="P146" s="1"/>
  <c r="P147" s="1"/>
  <c r="P148" s="1"/>
  <c r="P149" s="1"/>
  <c r="P150" s="1"/>
  <c r="P151" s="1"/>
  <c r="P152" s="1"/>
  <c r="P153" s="1"/>
  <c r="P154" s="1"/>
  <c r="P155" s="1"/>
  <c r="P156" s="1"/>
  <c r="P157" s="1"/>
  <c r="P158" s="1"/>
  <c r="P159" s="1"/>
  <c r="P160" s="1"/>
  <c r="P161" s="1"/>
  <c r="P162" s="1"/>
  <c r="P163" s="1"/>
  <c r="P164" s="1"/>
  <c r="P165" s="1"/>
  <c r="P166" s="1"/>
  <c r="P167" s="1"/>
  <c r="P168" s="1"/>
  <c r="P169" s="1"/>
  <c r="P170" s="1"/>
  <c r="P171" s="1"/>
  <c r="P172" s="1"/>
  <c r="P173" s="1"/>
  <c r="P174" s="1"/>
  <c r="P175" s="1"/>
  <c r="P176" s="1"/>
  <c r="P177" s="1"/>
  <c r="P178" s="1"/>
  <c r="P179" s="1"/>
  <c r="P180" s="1"/>
  <c r="P181" s="1"/>
  <c r="P182" s="1"/>
  <c r="P183" s="1"/>
  <c r="P184" s="1"/>
  <c r="P185" s="1"/>
  <c r="P186" s="1"/>
  <c r="P187" s="1"/>
  <c r="P188" s="1"/>
  <c r="P189" s="1"/>
  <c r="P190" s="1"/>
  <c r="P191" s="1"/>
  <c r="P192" s="1"/>
  <c r="P193" s="1"/>
  <c r="P194" s="1"/>
  <c r="P195" s="1"/>
  <c r="P196" s="1"/>
  <c r="P197" s="1"/>
  <c r="P198" s="1"/>
  <c r="P199" s="1"/>
  <c r="P200" s="1"/>
  <c r="P201" s="1"/>
  <c r="P202" s="1"/>
  <c r="P203" s="1"/>
  <c r="P204" s="1"/>
  <c r="P205" s="1"/>
  <c r="P206" s="1"/>
  <c r="P207" s="1"/>
  <c r="P208" s="1"/>
  <c r="P209" s="1"/>
  <c r="P210" s="1"/>
  <c r="P211" s="1"/>
  <c r="P212" s="1"/>
  <c r="P213" s="1"/>
  <c r="P214" s="1"/>
  <c r="P215" s="1"/>
  <c r="P216" s="1"/>
  <c r="P217" s="1"/>
  <c r="P218" s="1"/>
  <c r="P219" s="1"/>
  <c r="P220" s="1"/>
  <c r="P221" s="1"/>
  <c r="P222" s="1"/>
  <c r="P223" s="1"/>
  <c r="P224" s="1"/>
  <c r="P225" s="1"/>
  <c r="P226" s="1"/>
  <c r="P227" s="1"/>
  <c r="P228" s="1"/>
  <c r="P229" s="1"/>
  <c r="P230" s="1"/>
  <c r="P231" s="1"/>
  <c r="P232" s="1"/>
  <c r="P233" s="1"/>
  <c r="P234" s="1"/>
  <c r="P235" s="1"/>
  <c r="P236" s="1"/>
  <c r="P237" s="1"/>
  <c r="P238" s="1"/>
  <c r="P239" s="1"/>
  <c r="P240" s="1"/>
  <c r="P241" s="1"/>
  <c r="P242" s="1"/>
  <c r="P243" s="1"/>
  <c r="P244" s="1"/>
  <c r="P245" s="1"/>
  <c r="P246" s="1"/>
  <c r="P247" s="1"/>
  <c r="P248" s="1"/>
  <c r="P249" s="1"/>
  <c r="P250" s="1"/>
  <c r="P251" s="1"/>
  <c r="P252" s="1"/>
  <c r="P253" s="1"/>
  <c r="P254" s="1"/>
  <c r="P255" s="1"/>
  <c r="P256" s="1"/>
  <c r="P257" s="1"/>
  <c r="P258" s="1"/>
  <c r="P259" s="1"/>
  <c r="P260" s="1"/>
  <c r="P261" s="1"/>
  <c r="P262" s="1"/>
  <c r="P263" s="1"/>
  <c r="P264" s="1"/>
  <c r="P265" s="1"/>
  <c r="P266" s="1"/>
  <c r="P267" s="1"/>
  <c r="P268" s="1"/>
  <c r="P269" s="1"/>
  <c r="P270" s="1"/>
  <c r="P271" s="1"/>
  <c r="P272" s="1"/>
  <c r="P273" s="1"/>
  <c r="P274" s="1"/>
  <c r="P275" s="1"/>
  <c r="P276" s="1"/>
  <c r="P277" s="1"/>
  <c r="P278" s="1"/>
  <c r="P279" s="1"/>
  <c r="P280" s="1"/>
  <c r="P281" s="1"/>
  <c r="P282" s="1"/>
  <c r="P283" s="1"/>
  <c r="P284" s="1"/>
  <c r="P285" s="1"/>
  <c r="P286" s="1"/>
  <c r="P287" s="1"/>
  <c r="P288" s="1"/>
  <c r="P289" s="1"/>
  <c r="P290" s="1"/>
  <c r="P291" s="1"/>
  <c r="P292" s="1"/>
  <c r="P293" s="1"/>
  <c r="P294" s="1"/>
  <c r="P295" s="1"/>
  <c r="P296" s="1"/>
  <c r="P297" s="1"/>
  <c r="P298" s="1"/>
  <c r="P299" s="1"/>
  <c r="P300" s="1"/>
  <c r="P301" s="1"/>
  <c r="P302" s="1"/>
  <c r="P303" s="1"/>
  <c r="P304" s="1"/>
  <c r="P305" s="1"/>
  <c r="P306" s="1"/>
  <c r="P307" s="1"/>
  <c r="P308" s="1"/>
  <c r="P309" s="1"/>
  <c r="P310" s="1"/>
  <c r="P311" s="1"/>
  <c r="P312" s="1"/>
  <c r="P313" s="1"/>
  <c r="P314" s="1"/>
  <c r="P315" s="1"/>
  <c r="P316" s="1"/>
  <c r="P317" s="1"/>
  <c r="P318" s="1"/>
  <c r="P319" s="1"/>
  <c r="P320" s="1"/>
  <c r="P321" s="1"/>
  <c r="P322" s="1"/>
  <c r="P323" s="1"/>
  <c r="P324" s="1"/>
  <c r="P325" s="1"/>
  <c r="P326" s="1"/>
  <c r="P327" s="1"/>
  <c r="P328" s="1"/>
  <c r="P329" s="1"/>
  <c r="P330" s="1"/>
  <c r="P331" s="1"/>
  <c r="P332" s="1"/>
  <c r="P333" s="1"/>
  <c r="P334" s="1"/>
  <c r="P335" s="1"/>
  <c r="P336" s="1"/>
  <c r="P337" s="1"/>
  <c r="P338" s="1"/>
  <c r="P339" s="1"/>
  <c r="P340" s="1"/>
  <c r="P341" s="1"/>
  <c r="P342" s="1"/>
  <c r="P343" s="1"/>
  <c r="P344" s="1"/>
  <c r="P345" s="1"/>
  <c r="P346" s="1"/>
  <c r="P347" s="1"/>
  <c r="P348" s="1"/>
  <c r="P349" s="1"/>
  <c r="P350" s="1"/>
  <c r="P351" s="1"/>
  <c r="P352" s="1"/>
  <c r="P353" s="1"/>
  <c r="P354" s="1"/>
  <c r="P355" s="1"/>
  <c r="P356" s="1"/>
  <c r="P357" s="1"/>
  <c r="P358" s="1"/>
  <c r="P359" s="1"/>
  <c r="P360" s="1"/>
  <c r="P361" s="1"/>
  <c r="P362" s="1"/>
  <c r="P363" s="1"/>
  <c r="P364" s="1"/>
  <c r="P365" s="1"/>
  <c r="P366" s="1"/>
  <c r="P367" s="1"/>
  <c r="P368" s="1"/>
  <c r="P369" s="1"/>
  <c r="P370" s="1"/>
  <c r="P371" s="1"/>
  <c r="P372" s="1"/>
  <c r="P373" s="1"/>
  <c r="P374" s="1"/>
  <c r="P375" s="1"/>
  <c r="P376" s="1"/>
  <c r="P377" s="1"/>
  <c r="P378" s="1"/>
  <c r="P379" s="1"/>
  <c r="P380" s="1"/>
  <c r="P381" s="1"/>
  <c r="P382" s="1"/>
  <c r="P383" s="1"/>
  <c r="P384" s="1"/>
  <c r="P385" s="1"/>
  <c r="P386" s="1"/>
  <c r="P387" s="1"/>
  <c r="P388" s="1"/>
  <c r="P389" s="1"/>
  <c r="P390" s="1"/>
  <c r="I8" i="22"/>
  <c r="N8" s="1"/>
  <c r="F3" i="20" a="1"/>
  <c r="F3" s="1"/>
  <c r="H28" i="22" s="1"/>
  <c r="G12" i="9"/>
  <c r="I14" i="23" l="1"/>
  <c r="F14" s="1"/>
  <c r="L14" i="22"/>
  <c r="L16"/>
  <c r="L18"/>
  <c r="L13"/>
  <c r="L15"/>
  <c r="L17"/>
  <c r="L19"/>
  <c r="R24" i="30"/>
  <c r="T24"/>
  <c r="S24"/>
  <c r="U24"/>
  <c r="Q24"/>
  <c r="B24"/>
  <c r="E24"/>
  <c r="G24"/>
  <c r="I24"/>
  <c r="K24"/>
  <c r="M24"/>
  <c r="C24"/>
  <c r="D24"/>
  <c r="F24"/>
  <c r="H24"/>
  <c r="J24"/>
  <c r="L24"/>
  <c r="I17" i="23"/>
  <c r="H8" i="22"/>
  <c r="J8" s="1"/>
  <c r="I22" i="23"/>
  <c r="F22" s="1"/>
  <c r="I30"/>
  <c r="F30" s="1"/>
  <c r="I25"/>
  <c r="I18"/>
  <c r="F18" s="1"/>
  <c r="I28"/>
  <c r="F28" s="1"/>
  <c r="I29"/>
  <c r="I21"/>
  <c r="I16"/>
  <c r="F16" s="1"/>
  <c r="K34" i="25"/>
  <c r="M34" s="1"/>
  <c r="L34" s="1"/>
  <c r="M16"/>
  <c r="L16" s="1"/>
  <c r="I19" i="23"/>
  <c r="I23"/>
  <c r="I27"/>
  <c r="F30" i="25"/>
  <c r="H30"/>
  <c r="F28"/>
  <c r="H28"/>
  <c r="H20"/>
  <c r="F20"/>
  <c r="H14"/>
  <c r="F14"/>
  <c r="F12"/>
  <c r="H12"/>
  <c r="H22"/>
  <c r="F22"/>
  <c r="H16"/>
  <c r="F16"/>
  <c r="F26"/>
  <c r="H26"/>
  <c r="F24"/>
  <c r="H24"/>
  <c r="F18"/>
  <c r="H18"/>
  <c r="I32"/>
  <c r="E34"/>
  <c r="I15" i="23"/>
  <c r="E34"/>
  <c r="I13"/>
  <c r="H12"/>
  <c r="H14"/>
  <c r="H22"/>
  <c r="H26"/>
  <c r="H20"/>
  <c r="H24"/>
  <c r="H32"/>
  <c r="O10" a="1"/>
  <c r="O10" s="1"/>
  <c r="N10" s="1"/>
  <c r="AG21" i="9"/>
  <c r="M7" i="11"/>
  <c r="M6"/>
  <c r="M5"/>
  <c r="K9"/>
  <c r="P3" i="9"/>
  <c r="AG20"/>
  <c r="V20" s="1"/>
  <c r="L10" i="22" l="1"/>
  <c r="L9"/>
  <c r="L12"/>
  <c r="L11"/>
  <c r="L8"/>
  <c r="X51" i="9"/>
  <c r="X52"/>
  <c r="H30" i="23"/>
  <c r="H16"/>
  <c r="H18"/>
  <c r="X21" i="9"/>
  <c r="W21" s="1"/>
  <c r="X50"/>
  <c r="X48"/>
  <c r="X49"/>
  <c r="X45"/>
  <c r="X46"/>
  <c r="X44"/>
  <c r="X42"/>
  <c r="X47"/>
  <c r="X43"/>
  <c r="H28" i="23"/>
  <c r="K10"/>
  <c r="M10" s="1"/>
  <c r="D34" i="25"/>
  <c r="I10"/>
  <c r="H10" s="1"/>
  <c r="F32"/>
  <c r="H32"/>
  <c r="I34"/>
  <c r="F10"/>
  <c r="AH20" i="9"/>
  <c r="AH21" s="1"/>
  <c r="AC20"/>
  <c r="AE20"/>
  <c r="Z21"/>
  <c r="AD21"/>
  <c r="V21"/>
  <c r="AC21"/>
  <c r="AE21"/>
  <c r="AF21"/>
  <c r="X20"/>
  <c r="I12" s="1"/>
  <c r="AF20"/>
  <c r="AD20"/>
  <c r="Z20"/>
  <c r="AB90"/>
  <c r="AD90"/>
  <c r="AG22"/>
  <c r="AG23"/>
  <c r="AG24"/>
  <c r="AE24" s="1"/>
  <c r="AG25"/>
  <c r="AG26"/>
  <c r="AF26" s="1"/>
  <c r="AG27"/>
  <c r="AF27" s="1"/>
  <c r="AG28"/>
  <c r="AG29"/>
  <c r="AF29" s="1"/>
  <c r="AG30"/>
  <c r="AG31"/>
  <c r="AF31" s="1"/>
  <c r="AG32"/>
  <c r="AG33"/>
  <c r="AF33" s="1"/>
  <c r="AG34"/>
  <c r="AG35"/>
  <c r="AF35" s="1"/>
  <c r="AG36"/>
  <c r="AG37"/>
  <c r="AF37" s="1"/>
  <c r="AG38"/>
  <c r="AG39"/>
  <c r="AF39" s="1"/>
  <c r="AG40"/>
  <c r="AG41"/>
  <c r="Z41" s="1"/>
  <c r="B1" i="11"/>
  <c r="M4"/>
  <c r="K3"/>
  <c r="K4"/>
  <c r="K5"/>
  <c r="K6"/>
  <c r="K7"/>
  <c r="K8"/>
  <c r="C3"/>
  <c r="C4"/>
  <c r="C2"/>
  <c r="D1" s="1"/>
  <c r="I6"/>
  <c r="G7"/>
  <c r="G6"/>
  <c r="G5"/>
  <c r="P1"/>
  <c r="O1" s="1"/>
  <c r="M3"/>
  <c r="M2"/>
  <c r="N1" s="1"/>
  <c r="E8"/>
  <c r="R1"/>
  <c r="Q1" s="1"/>
  <c r="K2"/>
  <c r="L1" s="1"/>
  <c r="K1" s="1"/>
  <c r="I3"/>
  <c r="I4"/>
  <c r="I2"/>
  <c r="J1" s="1"/>
  <c r="I1" s="1"/>
  <c r="G3"/>
  <c r="G4"/>
  <c r="G2"/>
  <c r="H1" s="1"/>
  <c r="G1" s="1"/>
  <c r="E3"/>
  <c r="E4"/>
  <c r="E5"/>
  <c r="E6"/>
  <c r="E7"/>
  <c r="E2"/>
  <c r="F1" s="1"/>
  <c r="E1" s="1"/>
  <c r="G2556" i="1"/>
  <c r="G2557"/>
  <c r="G2405"/>
  <c r="G2406"/>
  <c r="G2407"/>
  <c r="G2408"/>
  <c r="G2409"/>
  <c r="G2410"/>
  <c r="G2411"/>
  <c r="G2412"/>
  <c r="G2413"/>
  <c r="G2414"/>
  <c r="G2415"/>
  <c r="G2416"/>
  <c r="G2417"/>
  <c r="G2418"/>
  <c r="G2419"/>
  <c r="G2420"/>
  <c r="G2421"/>
  <c r="G2422"/>
  <c r="G2423"/>
  <c r="G2424"/>
  <c r="G2425"/>
  <c r="G2426"/>
  <c r="G2427"/>
  <c r="G2428"/>
  <c r="G2429"/>
  <c r="G2430"/>
  <c r="G2431"/>
  <c r="G2432"/>
  <c r="G2433"/>
  <c r="G2434"/>
  <c r="G2435"/>
  <c r="G2436"/>
  <c r="G2437"/>
  <c r="G2438"/>
  <c r="G2439"/>
  <c r="G2440"/>
  <c r="G2441"/>
  <c r="G2442"/>
  <c r="G2443"/>
  <c r="G2444"/>
  <c r="G2445"/>
  <c r="G2446"/>
  <c r="G2447"/>
  <c r="G2448"/>
  <c r="G2449"/>
  <c r="G2450"/>
  <c r="G2451"/>
  <c r="G2452"/>
  <c r="G2453"/>
  <c r="G2454"/>
  <c r="G2455"/>
  <c r="G2456"/>
  <c r="G2457"/>
  <c r="G2458"/>
  <c r="G2459"/>
  <c r="G2460"/>
  <c r="G2461"/>
  <c r="G2462"/>
  <c r="G2463"/>
  <c r="G2464"/>
  <c r="G2465"/>
  <c r="G2466"/>
  <c r="G2467"/>
  <c r="G2468"/>
  <c r="G2469"/>
  <c r="G2470"/>
  <c r="G2471"/>
  <c r="G2472"/>
  <c r="G2473"/>
  <c r="G2474"/>
  <c r="G2475"/>
  <c r="G2476"/>
  <c r="G2477"/>
  <c r="G2478"/>
  <c r="G2479"/>
  <c r="G2480"/>
  <c r="G2481"/>
  <c r="G2482"/>
  <c r="G2483"/>
  <c r="G2484"/>
  <c r="G2485"/>
  <c r="G2486"/>
  <c r="G2487"/>
  <c r="G2488"/>
  <c r="G2489"/>
  <c r="G2490"/>
  <c r="G2491"/>
  <c r="G2492"/>
  <c r="G2493"/>
  <c r="G2494"/>
  <c r="G2495"/>
  <c r="G2496"/>
  <c r="G2497"/>
  <c r="G2498"/>
  <c r="G2499"/>
  <c r="G2500"/>
  <c r="G2501"/>
  <c r="G2502"/>
  <c r="G2503"/>
  <c r="G2504"/>
  <c r="G2505"/>
  <c r="G2506"/>
  <c r="G2507"/>
  <c r="G2508"/>
  <c r="G2509"/>
  <c r="G2510"/>
  <c r="G2511"/>
  <c r="G2512"/>
  <c r="G2513"/>
  <c r="G2514"/>
  <c r="G2515"/>
  <c r="G2516"/>
  <c r="G2517"/>
  <c r="G2518"/>
  <c r="G2519"/>
  <c r="G2520"/>
  <c r="G2521"/>
  <c r="G2522"/>
  <c r="G2523"/>
  <c r="G2524"/>
  <c r="G2525"/>
  <c r="G2526"/>
  <c r="G2527"/>
  <c r="G2528"/>
  <c r="G2529"/>
  <c r="G2530"/>
  <c r="G2531"/>
  <c r="G2532"/>
  <c r="G2533"/>
  <c r="G2534"/>
  <c r="G2535"/>
  <c r="G2536"/>
  <c r="G2537"/>
  <c r="G2538"/>
  <c r="G2539"/>
  <c r="G2540"/>
  <c r="G2541"/>
  <c r="G2542"/>
  <c r="G2543"/>
  <c r="G2544"/>
  <c r="G2545"/>
  <c r="G2546"/>
  <c r="G2547"/>
  <c r="G2548"/>
  <c r="G2549"/>
  <c r="G2550"/>
  <c r="G2551"/>
  <c r="G2552"/>
  <c r="G2553"/>
  <c r="G2554"/>
  <c r="G2555"/>
  <c r="G44"/>
  <c r="G45"/>
  <c r="G46"/>
  <c r="G47"/>
  <c r="G48"/>
  <c r="G49"/>
  <c r="G50"/>
  <c r="G51"/>
  <c r="G52"/>
  <c r="G53"/>
  <c r="G54"/>
  <c r="G55"/>
  <c r="G56"/>
  <c r="G57"/>
  <c r="G58"/>
  <c r="G59"/>
  <c r="G60"/>
  <c r="G61"/>
  <c r="G62"/>
  <c r="G63"/>
  <c r="G64"/>
  <c r="G65"/>
  <c r="G66"/>
  <c r="G67"/>
  <c r="G68"/>
  <c r="G69"/>
  <c r="G70"/>
  <c r="G71"/>
  <c r="G72"/>
  <c r="G73"/>
  <c r="G74"/>
  <c r="G75"/>
  <c r="G76"/>
  <c r="G77"/>
  <c r="G78"/>
  <c r="G79"/>
  <c r="G80"/>
  <c r="G81"/>
  <c r="G82"/>
  <c r="G83"/>
  <c r="G84"/>
  <c r="G85"/>
  <c r="G86"/>
  <c r="G87"/>
  <c r="G88"/>
  <c r="G89"/>
  <c r="G90"/>
  <c r="G91"/>
  <c r="G92"/>
  <c r="G93"/>
  <c r="G94"/>
  <c r="G95"/>
  <c r="G96"/>
  <c r="G97"/>
  <c r="G98"/>
  <c r="G99"/>
  <c r="G100"/>
  <c r="G101"/>
  <c r="G102"/>
  <c r="G103"/>
  <c r="G104"/>
  <c r="G105"/>
  <c r="G106"/>
  <c r="G107"/>
  <c r="G108"/>
  <c r="G109"/>
  <c r="G110"/>
  <c r="G111"/>
  <c r="G112"/>
  <c r="G113"/>
  <c r="G114"/>
  <c r="G115"/>
  <c r="G116"/>
  <c r="G117"/>
  <c r="G118"/>
  <c r="G119"/>
  <c r="G120"/>
  <c r="G121"/>
  <c r="G122"/>
  <c r="G123"/>
  <c r="G124"/>
  <c r="G125"/>
  <c r="G126"/>
  <c r="G127"/>
  <c r="G128"/>
  <c r="G129"/>
  <c r="G130"/>
  <c r="G131"/>
  <c r="G132"/>
  <c r="G133"/>
  <c r="G134"/>
  <c r="G135"/>
  <c r="G136"/>
  <c r="G137"/>
  <c r="G138"/>
  <c r="G139"/>
  <c r="G140"/>
  <c r="G141"/>
  <c r="G142"/>
  <c r="G143"/>
  <c r="G144"/>
  <c r="G145"/>
  <c r="G146"/>
  <c r="G147"/>
  <c r="G148"/>
  <c r="G149"/>
  <c r="G150"/>
  <c r="G151"/>
  <c r="G152"/>
  <c r="G153"/>
  <c r="G154"/>
  <c r="G155"/>
  <c r="G156"/>
  <c r="G157"/>
  <c r="G158"/>
  <c r="G159"/>
  <c r="G160"/>
  <c r="G161"/>
  <c r="G162"/>
  <c r="G163"/>
  <c r="G164"/>
  <c r="G165"/>
  <c r="G166"/>
  <c r="G167"/>
  <c r="G168"/>
  <c r="G169"/>
  <c r="G170"/>
  <c r="G171"/>
  <c r="G172"/>
  <c r="G173"/>
  <c r="G174"/>
  <c r="G175"/>
  <c r="G176"/>
  <c r="G177"/>
  <c r="G178"/>
  <c r="G179"/>
  <c r="G180"/>
  <c r="G181"/>
  <c r="G182"/>
  <c r="G183"/>
  <c r="G184"/>
  <c r="G185"/>
  <c r="G186"/>
  <c r="G187"/>
  <c r="G188"/>
  <c r="G189"/>
  <c r="G190"/>
  <c r="G191"/>
  <c r="G192"/>
  <c r="G193"/>
  <c r="G194"/>
  <c r="G195"/>
  <c r="G196"/>
  <c r="G197"/>
  <c r="G198"/>
  <c r="G199"/>
  <c r="G200"/>
  <c r="G201"/>
  <c r="G202"/>
  <c r="G203"/>
  <c r="G204"/>
  <c r="G205"/>
  <c r="G206"/>
  <c r="G207"/>
  <c r="G208"/>
  <c r="G209"/>
  <c r="G210"/>
  <c r="G211"/>
  <c r="G212"/>
  <c r="G213"/>
  <c r="G214"/>
  <c r="G215"/>
  <c r="G216"/>
  <c r="G217"/>
  <c r="G218"/>
  <c r="G219"/>
  <c r="G220"/>
  <c r="G221"/>
  <c r="G222"/>
  <c r="G223"/>
  <c r="G224"/>
  <c r="G225"/>
  <c r="G226"/>
  <c r="G227"/>
  <c r="G228"/>
  <c r="G229"/>
  <c r="G230"/>
  <c r="G231"/>
  <c r="G232"/>
  <c r="G233"/>
  <c r="G234"/>
  <c r="G235"/>
  <c r="G236"/>
  <c r="G237"/>
  <c r="G238"/>
  <c r="G239"/>
  <c r="G240"/>
  <c r="G241"/>
  <c r="G242"/>
  <c r="G243"/>
  <c r="G244"/>
  <c r="G245"/>
  <c r="G246"/>
  <c r="G247"/>
  <c r="G248"/>
  <c r="G249"/>
  <c r="G250"/>
  <c r="G251"/>
  <c r="G252"/>
  <c r="G253"/>
  <c r="G254"/>
  <c r="G255"/>
  <c r="G256"/>
  <c r="G257"/>
  <c r="G258"/>
  <c r="G259"/>
  <c r="G260"/>
  <c r="G261"/>
  <c r="G262"/>
  <c r="G263"/>
  <c r="G264"/>
  <c r="G265"/>
  <c r="G266"/>
  <c r="G267"/>
  <c r="G268"/>
  <c r="G269"/>
  <c r="G270"/>
  <c r="G271"/>
  <c r="G272"/>
  <c r="G273"/>
  <c r="G274"/>
  <c r="G275"/>
  <c r="G276"/>
  <c r="G277"/>
  <c r="G278"/>
  <c r="G279"/>
  <c r="G280"/>
  <c r="G281"/>
  <c r="G282"/>
  <c r="G283"/>
  <c r="G284"/>
  <c r="G285"/>
  <c r="G286"/>
  <c r="G287"/>
  <c r="G288"/>
  <c r="G289"/>
  <c r="G290"/>
  <c r="G291"/>
  <c r="G292"/>
  <c r="G293"/>
  <c r="G294"/>
  <c r="G295"/>
  <c r="G296"/>
  <c r="G297"/>
  <c r="G298"/>
  <c r="G299"/>
  <c r="G300"/>
  <c r="G301"/>
  <c r="G302"/>
  <c r="G303"/>
  <c r="G304"/>
  <c r="G305"/>
  <c r="G306"/>
  <c r="G307"/>
  <c r="G308"/>
  <c r="G309"/>
  <c r="G310"/>
  <c r="G311"/>
  <c r="G312"/>
  <c r="G313"/>
  <c r="G314"/>
  <c r="G315"/>
  <c r="G316"/>
  <c r="G317"/>
  <c r="G318"/>
  <c r="G319"/>
  <c r="G320"/>
  <c r="G321"/>
  <c r="G322"/>
  <c r="G323"/>
  <c r="G324"/>
  <c r="G325"/>
  <c r="G326"/>
  <c r="G327"/>
  <c r="G328"/>
  <c r="G329"/>
  <c r="G330"/>
  <c r="G331"/>
  <c r="G332"/>
  <c r="G333"/>
  <c r="G334"/>
  <c r="G335"/>
  <c r="G336"/>
  <c r="G337"/>
  <c r="G338"/>
  <c r="G339"/>
  <c r="G340"/>
  <c r="G341"/>
  <c r="G342"/>
  <c r="G343"/>
  <c r="G344"/>
  <c r="G345"/>
  <c r="G346"/>
  <c r="G347"/>
  <c r="G348"/>
  <c r="G349"/>
  <c r="G350"/>
  <c r="G351"/>
  <c r="G352"/>
  <c r="G353"/>
  <c r="G354"/>
  <c r="G355"/>
  <c r="G356"/>
  <c r="G357"/>
  <c r="G358"/>
  <c r="G359"/>
  <c r="G360"/>
  <c r="G361"/>
  <c r="G362"/>
  <c r="G363"/>
  <c r="G364"/>
  <c r="G365"/>
  <c r="G366"/>
  <c r="G367"/>
  <c r="G368"/>
  <c r="G369"/>
  <c r="G370"/>
  <c r="G371"/>
  <c r="G372"/>
  <c r="G373"/>
  <c r="G374"/>
  <c r="G375"/>
  <c r="G376"/>
  <c r="G377"/>
  <c r="G378"/>
  <c r="G379"/>
  <c r="G380"/>
  <c r="G381"/>
  <c r="G382"/>
  <c r="G383"/>
  <c r="G384"/>
  <c r="G385"/>
  <c r="G386"/>
  <c r="G387"/>
  <c r="G388"/>
  <c r="G389"/>
  <c r="G390"/>
  <c r="G391"/>
  <c r="G392"/>
  <c r="G393"/>
  <c r="G394"/>
  <c r="G395"/>
  <c r="G396"/>
  <c r="G397"/>
  <c r="G398"/>
  <c r="G399"/>
  <c r="G400"/>
  <c r="G401"/>
  <c r="G402"/>
  <c r="G403"/>
  <c r="G404"/>
  <c r="G405"/>
  <c r="G406"/>
  <c r="G407"/>
  <c r="G408"/>
  <c r="G409"/>
  <c r="G410"/>
  <c r="G411"/>
  <c r="G412"/>
  <c r="G413"/>
  <c r="G414"/>
  <c r="G415"/>
  <c r="G416"/>
  <c r="G417"/>
  <c r="G418"/>
  <c r="G419"/>
  <c r="G420"/>
  <c r="G421"/>
  <c r="G422"/>
  <c r="G423"/>
  <c r="G424"/>
  <c r="G425"/>
  <c r="G426"/>
  <c r="G427"/>
  <c r="G428"/>
  <c r="G429"/>
  <c r="G430"/>
  <c r="G431"/>
  <c r="G432"/>
  <c r="G433"/>
  <c r="G434"/>
  <c r="G435"/>
  <c r="G436"/>
  <c r="G437"/>
  <c r="G438"/>
  <c r="G439"/>
  <c r="G440"/>
  <c r="G441"/>
  <c r="G442"/>
  <c r="G443"/>
  <c r="G444"/>
  <c r="G445"/>
  <c r="G446"/>
  <c r="G447"/>
  <c r="G448"/>
  <c r="G449"/>
  <c r="G450"/>
  <c r="G451"/>
  <c r="G452"/>
  <c r="G453"/>
  <c r="G454"/>
  <c r="G455"/>
  <c r="G456"/>
  <c r="G457"/>
  <c r="G458"/>
  <c r="G459"/>
  <c r="G460"/>
  <c r="G461"/>
  <c r="G462"/>
  <c r="G463"/>
  <c r="G464"/>
  <c r="G465"/>
  <c r="G466"/>
  <c r="G467"/>
  <c r="G468"/>
  <c r="G469"/>
  <c r="G470"/>
  <c r="G471"/>
  <c r="G472"/>
  <c r="G473"/>
  <c r="G474"/>
  <c r="G475"/>
  <c r="G476"/>
  <c r="G477"/>
  <c r="G478"/>
  <c r="G479"/>
  <c r="G480"/>
  <c r="G481"/>
  <c r="G482"/>
  <c r="G483"/>
  <c r="G484"/>
  <c r="G485"/>
  <c r="G486"/>
  <c r="G487"/>
  <c r="G488"/>
  <c r="G489"/>
  <c r="G490"/>
  <c r="G491"/>
  <c r="G492"/>
  <c r="G493"/>
  <c r="G494"/>
  <c r="G495"/>
  <c r="G496"/>
  <c r="G497"/>
  <c r="G498"/>
  <c r="G499"/>
  <c r="G500"/>
  <c r="G501"/>
  <c r="G502"/>
  <c r="G503"/>
  <c r="G504"/>
  <c r="G505"/>
  <c r="G506"/>
  <c r="G507"/>
  <c r="G508"/>
  <c r="G509"/>
  <c r="G510"/>
  <c r="G511"/>
  <c r="G512"/>
  <c r="G513"/>
  <c r="G514"/>
  <c r="G515"/>
  <c r="G516"/>
  <c r="G517"/>
  <c r="G518"/>
  <c r="G519"/>
  <c r="G520"/>
  <c r="G521"/>
  <c r="G522"/>
  <c r="G523"/>
  <c r="G524"/>
  <c r="G525"/>
  <c r="G526"/>
  <c r="G527"/>
  <c r="G528"/>
  <c r="G529"/>
  <c r="G530"/>
  <c r="G531"/>
  <c r="G532"/>
  <c r="G533"/>
  <c r="G534"/>
  <c r="G535"/>
  <c r="G536"/>
  <c r="G537"/>
  <c r="G538"/>
  <c r="G539"/>
  <c r="G540"/>
  <c r="G541"/>
  <c r="G542"/>
  <c r="G543"/>
  <c r="G544"/>
  <c r="G545"/>
  <c r="G546"/>
  <c r="G547"/>
  <c r="G548"/>
  <c r="G549"/>
  <c r="G550"/>
  <c r="G551"/>
  <c r="G552"/>
  <c r="G553"/>
  <c r="G554"/>
  <c r="G555"/>
  <c r="G556"/>
  <c r="G557"/>
  <c r="G558"/>
  <c r="G559"/>
  <c r="G560"/>
  <c r="G561"/>
  <c r="G562"/>
  <c r="G563"/>
  <c r="G564"/>
  <c r="G565"/>
  <c r="G566"/>
  <c r="G567"/>
  <c r="G568"/>
  <c r="G569"/>
  <c r="G570"/>
  <c r="G571"/>
  <c r="G572"/>
  <c r="G573"/>
  <c r="G574"/>
  <c r="G575"/>
  <c r="G576"/>
  <c r="G577"/>
  <c r="G578"/>
  <c r="G579"/>
  <c r="G580"/>
  <c r="G581"/>
  <c r="G582"/>
  <c r="G583"/>
  <c r="G584"/>
  <c r="G585"/>
  <c r="G586"/>
  <c r="G587"/>
  <c r="G588"/>
  <c r="G589"/>
  <c r="G590"/>
  <c r="G591"/>
  <c r="G592"/>
  <c r="G593"/>
  <c r="G594"/>
  <c r="G595"/>
  <c r="G596"/>
  <c r="G597"/>
  <c r="G598"/>
  <c r="G599"/>
  <c r="G600"/>
  <c r="G601"/>
  <c r="G602"/>
  <c r="G603"/>
  <c r="G604"/>
  <c r="G605"/>
  <c r="G606"/>
  <c r="G607"/>
  <c r="G608"/>
  <c r="G609"/>
  <c r="G610"/>
  <c r="G611"/>
  <c r="G612"/>
  <c r="G613"/>
  <c r="G614"/>
  <c r="G615"/>
  <c r="G616"/>
  <c r="G617"/>
  <c r="G618"/>
  <c r="G619"/>
  <c r="G620"/>
  <c r="G621"/>
  <c r="G622"/>
  <c r="G623"/>
  <c r="G624"/>
  <c r="G625"/>
  <c r="G626"/>
  <c r="G627"/>
  <c r="G628"/>
  <c r="G629"/>
  <c r="G630"/>
  <c r="G631"/>
  <c r="G632"/>
  <c r="G633"/>
  <c r="G634"/>
  <c r="G635"/>
  <c r="G636"/>
  <c r="G637"/>
  <c r="G638"/>
  <c r="G639"/>
  <c r="G640"/>
  <c r="G641"/>
  <c r="G642"/>
  <c r="G643"/>
  <c r="G644"/>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G682"/>
  <c r="G683"/>
  <c r="G684"/>
  <c r="G685"/>
  <c r="G686"/>
  <c r="G687"/>
  <c r="G688"/>
  <c r="G689"/>
  <c r="G690"/>
  <c r="G691"/>
  <c r="G692"/>
  <c r="G693"/>
  <c r="G694"/>
  <c r="G695"/>
  <c r="G696"/>
  <c r="G697"/>
  <c r="G698"/>
  <c r="G699"/>
  <c r="G700"/>
  <c r="G701"/>
  <c r="G702"/>
  <c r="G703"/>
  <c r="G704"/>
  <c r="G705"/>
  <c r="G706"/>
  <c r="G707"/>
  <c r="G708"/>
  <c r="G709"/>
  <c r="G710"/>
  <c r="G711"/>
  <c r="G712"/>
  <c r="G713"/>
  <c r="G714"/>
  <c r="G715"/>
  <c r="G716"/>
  <c r="G717"/>
  <c r="G718"/>
  <c r="G719"/>
  <c r="G720"/>
  <c r="G721"/>
  <c r="G722"/>
  <c r="G723"/>
  <c r="G724"/>
  <c r="G725"/>
  <c r="G726"/>
  <c r="G727"/>
  <c r="G728"/>
  <c r="G729"/>
  <c r="G730"/>
  <c r="G731"/>
  <c r="G732"/>
  <c r="G733"/>
  <c r="G734"/>
  <c r="G735"/>
  <c r="G736"/>
  <c r="G737"/>
  <c r="G738"/>
  <c r="G739"/>
  <c r="G740"/>
  <c r="G741"/>
  <c r="G742"/>
  <c r="G743"/>
  <c r="G744"/>
  <c r="G745"/>
  <c r="G746"/>
  <c r="G747"/>
  <c r="G748"/>
  <c r="G749"/>
  <c r="G750"/>
  <c r="G751"/>
  <c r="G752"/>
  <c r="G753"/>
  <c r="G754"/>
  <c r="G755"/>
  <c r="G756"/>
  <c r="G757"/>
  <c r="G758"/>
  <c r="G759"/>
  <c r="G760"/>
  <c r="G761"/>
  <c r="G762"/>
  <c r="G763"/>
  <c r="G764"/>
  <c r="G765"/>
  <c r="G766"/>
  <c r="G767"/>
  <c r="G768"/>
  <c r="G769"/>
  <c r="G770"/>
  <c r="G771"/>
  <c r="G772"/>
  <c r="G773"/>
  <c r="G774"/>
  <c r="G775"/>
  <c r="G776"/>
  <c r="G777"/>
  <c r="G778"/>
  <c r="G779"/>
  <c r="G780"/>
  <c r="G781"/>
  <c r="G782"/>
  <c r="G783"/>
  <c r="G784"/>
  <c r="G785"/>
  <c r="G786"/>
  <c r="G787"/>
  <c r="G788"/>
  <c r="G789"/>
  <c r="G790"/>
  <c r="G791"/>
  <c r="G792"/>
  <c r="G793"/>
  <c r="G794"/>
  <c r="G795"/>
  <c r="G796"/>
  <c r="G797"/>
  <c r="G798"/>
  <c r="G799"/>
  <c r="G800"/>
  <c r="G801"/>
  <c r="G802"/>
  <c r="G803"/>
  <c r="G804"/>
  <c r="G805"/>
  <c r="G806"/>
  <c r="G807"/>
  <c r="G808"/>
  <c r="G809"/>
  <c r="G810"/>
  <c r="G811"/>
  <c r="G812"/>
  <c r="G813"/>
  <c r="G814"/>
  <c r="G815"/>
  <c r="G816"/>
  <c r="G817"/>
  <c r="G818"/>
  <c r="G819"/>
  <c r="G820"/>
  <c r="G821"/>
  <c r="G822"/>
  <c r="G823"/>
  <c r="G824"/>
  <c r="G825"/>
  <c r="G826"/>
  <c r="G827"/>
  <c r="G828"/>
  <c r="G829"/>
  <c r="G830"/>
  <c r="G831"/>
  <c r="G832"/>
  <c r="G833"/>
  <c r="G834"/>
  <c r="G835"/>
  <c r="G836"/>
  <c r="G837"/>
  <c r="G838"/>
  <c r="G839"/>
  <c r="G840"/>
  <c r="G841"/>
  <c r="G842"/>
  <c r="G843"/>
  <c r="G844"/>
  <c r="G845"/>
  <c r="G846"/>
  <c r="G847"/>
  <c r="G848"/>
  <c r="G849"/>
  <c r="G850"/>
  <c r="G851"/>
  <c r="G852"/>
  <c r="G853"/>
  <c r="G854"/>
  <c r="G855"/>
  <c r="G856"/>
  <c r="G857"/>
  <c r="G858"/>
  <c r="G859"/>
  <c r="G860"/>
  <c r="G861"/>
  <c r="G862"/>
  <c r="G863"/>
  <c r="G864"/>
  <c r="G865"/>
  <c r="G866"/>
  <c r="G867"/>
  <c r="G868"/>
  <c r="G869"/>
  <c r="G870"/>
  <c r="G871"/>
  <c r="G872"/>
  <c r="G873"/>
  <c r="G874"/>
  <c r="G875"/>
  <c r="G876"/>
  <c r="G877"/>
  <c r="G878"/>
  <c r="G879"/>
  <c r="G880"/>
  <c r="G881"/>
  <c r="G882"/>
  <c r="G883"/>
  <c r="G884"/>
  <c r="G885"/>
  <c r="G886"/>
  <c r="G887"/>
  <c r="G888"/>
  <c r="G889"/>
  <c r="G890"/>
  <c r="G891"/>
  <c r="G892"/>
  <c r="G893"/>
  <c r="G894"/>
  <c r="G895"/>
  <c r="G896"/>
  <c r="G897"/>
  <c r="G898"/>
  <c r="G899"/>
  <c r="G900"/>
  <c r="G901"/>
  <c r="G902"/>
  <c r="G903"/>
  <c r="G904"/>
  <c r="G905"/>
  <c r="G906"/>
  <c r="G907"/>
  <c r="G908"/>
  <c r="G909"/>
  <c r="G910"/>
  <c r="G911"/>
  <c r="G912"/>
  <c r="G913"/>
  <c r="G914"/>
  <c r="G915"/>
  <c r="G916"/>
  <c r="G917"/>
  <c r="G918"/>
  <c r="G919"/>
  <c r="G920"/>
  <c r="G921"/>
  <c r="G922"/>
  <c r="G923"/>
  <c r="G924"/>
  <c r="G925"/>
  <c r="G926"/>
  <c r="G927"/>
  <c r="G928"/>
  <c r="G929"/>
  <c r="G930"/>
  <c r="G931"/>
  <c r="G932"/>
  <c r="G933"/>
  <c r="G934"/>
  <c r="G935"/>
  <c r="G936"/>
  <c r="G937"/>
  <c r="G938"/>
  <c r="G939"/>
  <c r="G940"/>
  <c r="G941"/>
  <c r="G942"/>
  <c r="G943"/>
  <c r="G944"/>
  <c r="G945"/>
  <c r="G946"/>
  <c r="G947"/>
  <c r="G948"/>
  <c r="G949"/>
  <c r="G950"/>
  <c r="G951"/>
  <c r="G952"/>
  <c r="G953"/>
  <c r="G954"/>
  <c r="G955"/>
  <c r="G956"/>
  <c r="G957"/>
  <c r="G958"/>
  <c r="G959"/>
  <c r="G960"/>
  <c r="G961"/>
  <c r="G962"/>
  <c r="G963"/>
  <c r="G964"/>
  <c r="G965"/>
  <c r="G966"/>
  <c r="G967"/>
  <c r="G968"/>
  <c r="G969"/>
  <c r="G970"/>
  <c r="G971"/>
  <c r="G972"/>
  <c r="G973"/>
  <c r="G974"/>
  <c r="G975"/>
  <c r="G976"/>
  <c r="G977"/>
  <c r="G978"/>
  <c r="G979"/>
  <c r="G980"/>
  <c r="G981"/>
  <c r="G982"/>
  <c r="G983"/>
  <c r="G984"/>
  <c r="G985"/>
  <c r="G986"/>
  <c r="G987"/>
  <c r="G988"/>
  <c r="G989"/>
  <c r="G990"/>
  <c r="G991"/>
  <c r="G992"/>
  <c r="G993"/>
  <c r="G994"/>
  <c r="G995"/>
  <c r="G996"/>
  <c r="G997"/>
  <c r="G998"/>
  <c r="G999"/>
  <c r="G1000"/>
  <c r="G1001"/>
  <c r="G1002"/>
  <c r="G1003"/>
  <c r="G1004"/>
  <c r="G1005"/>
  <c r="G1006"/>
  <c r="G1007"/>
  <c r="G1008"/>
  <c r="G1009"/>
  <c r="G1010"/>
  <c r="G1011"/>
  <c r="G1012"/>
  <c r="G1013"/>
  <c r="G1014"/>
  <c r="G1015"/>
  <c r="G1016"/>
  <c r="G1017"/>
  <c r="G1018"/>
  <c r="G1019"/>
  <c r="G1020"/>
  <c r="G1021"/>
  <c r="G1022"/>
  <c r="G1023"/>
  <c r="G1024"/>
  <c r="G1025"/>
  <c r="G1026"/>
  <c r="G1027"/>
  <c r="G1028"/>
  <c r="G1029"/>
  <c r="G1030"/>
  <c r="G1031"/>
  <c r="G1032"/>
  <c r="G1033"/>
  <c r="G1034"/>
  <c r="G1035"/>
  <c r="G1036"/>
  <c r="G1037"/>
  <c r="G1038"/>
  <c r="G1039"/>
  <c r="G1040"/>
  <c r="G1041"/>
  <c r="G1042"/>
  <c r="G1043"/>
  <c r="G1044"/>
  <c r="G1045"/>
  <c r="G1046"/>
  <c r="G1047"/>
  <c r="G1048"/>
  <c r="G1049"/>
  <c r="G1050"/>
  <c r="G1051"/>
  <c r="G1052"/>
  <c r="G1053"/>
  <c r="G1054"/>
  <c r="G1055"/>
  <c r="G1056"/>
  <c r="G1057"/>
  <c r="G1058"/>
  <c r="G1059"/>
  <c r="G1060"/>
  <c r="G1061"/>
  <c r="G1062"/>
  <c r="G1063"/>
  <c r="G1064"/>
  <c r="G1065"/>
  <c r="G1066"/>
  <c r="G1067"/>
  <c r="G1068"/>
  <c r="G1069"/>
  <c r="G1070"/>
  <c r="G1071"/>
  <c r="G1072"/>
  <c r="G1073"/>
  <c r="G1074"/>
  <c r="G1075"/>
  <c r="G1076"/>
  <c r="G1077"/>
  <c r="G1078"/>
  <c r="G1079"/>
  <c r="G1080"/>
  <c r="G1081"/>
  <c r="G1082"/>
  <c r="G1083"/>
  <c r="G1084"/>
  <c r="G1085"/>
  <c r="G1086"/>
  <c r="G1087"/>
  <c r="G1088"/>
  <c r="G1089"/>
  <c r="G1090"/>
  <c r="G1091"/>
  <c r="G1092"/>
  <c r="G1093"/>
  <c r="G1094"/>
  <c r="G1095"/>
  <c r="G1096"/>
  <c r="G1097"/>
  <c r="G1098"/>
  <c r="G1099"/>
  <c r="G1100"/>
  <c r="G1101"/>
  <c r="G1102"/>
  <c r="G1103"/>
  <c r="G1104"/>
  <c r="G1105"/>
  <c r="G1106"/>
  <c r="G1107"/>
  <c r="G1108"/>
  <c r="G1109"/>
  <c r="G1110"/>
  <c r="G1111"/>
  <c r="G1112"/>
  <c r="G1113"/>
  <c r="G1114"/>
  <c r="G1115"/>
  <c r="G1116"/>
  <c r="G1117"/>
  <c r="G1118"/>
  <c r="G1119"/>
  <c r="G1120"/>
  <c r="G1121"/>
  <c r="G1122"/>
  <c r="G1123"/>
  <c r="G1124"/>
  <c r="G1125"/>
  <c r="G1126"/>
  <c r="G1127"/>
  <c r="G1128"/>
  <c r="G1129"/>
  <c r="G1130"/>
  <c r="G1131"/>
  <c r="G1132"/>
  <c r="G1133"/>
  <c r="G1134"/>
  <c r="G1135"/>
  <c r="G1136"/>
  <c r="G1137"/>
  <c r="G1138"/>
  <c r="G1139"/>
  <c r="G1140"/>
  <c r="G1141"/>
  <c r="G1142"/>
  <c r="G1143"/>
  <c r="G1144"/>
  <c r="G1145"/>
  <c r="G1146"/>
  <c r="G1147"/>
  <c r="G1148"/>
  <c r="G1149"/>
  <c r="G1150"/>
  <c r="G1151"/>
  <c r="G1152"/>
  <c r="G1153"/>
  <c r="G1154"/>
  <c r="G1155"/>
  <c r="G1156"/>
  <c r="G1157"/>
  <c r="G1158"/>
  <c r="G1159"/>
  <c r="G1160"/>
  <c r="G1161"/>
  <c r="G1162"/>
  <c r="G1163"/>
  <c r="G1164"/>
  <c r="G1165"/>
  <c r="G1166"/>
  <c r="G1167"/>
  <c r="G1168"/>
  <c r="G1169"/>
  <c r="G1170"/>
  <c r="G1171"/>
  <c r="G1172"/>
  <c r="G1173"/>
  <c r="G1174"/>
  <c r="G1175"/>
  <c r="G1176"/>
  <c r="G1177"/>
  <c r="G1178"/>
  <c r="G1179"/>
  <c r="G1180"/>
  <c r="G1181"/>
  <c r="G1182"/>
  <c r="G1183"/>
  <c r="G1184"/>
  <c r="G1185"/>
  <c r="G1186"/>
  <c r="G1187"/>
  <c r="G1188"/>
  <c r="G1189"/>
  <c r="G1190"/>
  <c r="G1191"/>
  <c r="G1192"/>
  <c r="G1193"/>
  <c r="G1194"/>
  <c r="G1195"/>
  <c r="G1196"/>
  <c r="G1197"/>
  <c r="G1198"/>
  <c r="G1199"/>
  <c r="G1200"/>
  <c r="G1201"/>
  <c r="G1202"/>
  <c r="G1203"/>
  <c r="G1204"/>
  <c r="G1205"/>
  <c r="G1206"/>
  <c r="G1207"/>
  <c r="G1208"/>
  <c r="G1209"/>
  <c r="G1210"/>
  <c r="G1211"/>
  <c r="G1212"/>
  <c r="G1213"/>
  <c r="G1214"/>
  <c r="G1215"/>
  <c r="G1216"/>
  <c r="G1217"/>
  <c r="G1218"/>
  <c r="G1219"/>
  <c r="G1220"/>
  <c r="G1221"/>
  <c r="G1222"/>
  <c r="G1223"/>
  <c r="G1224"/>
  <c r="G1225"/>
  <c r="G1226"/>
  <c r="G1227"/>
  <c r="G1228"/>
  <c r="G1229"/>
  <c r="G1230"/>
  <c r="G1231"/>
  <c r="G1232"/>
  <c r="G1233"/>
  <c r="G1234"/>
  <c r="G1235"/>
  <c r="G1236"/>
  <c r="G1237"/>
  <c r="G1238"/>
  <c r="G1239"/>
  <c r="G1240"/>
  <c r="G1241"/>
  <c r="G1242"/>
  <c r="G1243"/>
  <c r="G1244"/>
  <c r="G1245"/>
  <c r="G1246"/>
  <c r="G1247"/>
  <c r="G1248"/>
  <c r="G1249"/>
  <c r="G1250"/>
  <c r="G1251"/>
  <c r="G1252"/>
  <c r="G1253"/>
  <c r="G1254"/>
  <c r="G1255"/>
  <c r="G1256"/>
  <c r="G1257"/>
  <c r="G1258"/>
  <c r="G1259"/>
  <c r="G1260"/>
  <c r="G1261"/>
  <c r="G1262"/>
  <c r="G1263"/>
  <c r="G1264"/>
  <c r="G1265"/>
  <c r="G1266"/>
  <c r="G1267"/>
  <c r="G1268"/>
  <c r="G1269"/>
  <c r="G1270"/>
  <c r="G1271"/>
  <c r="G1272"/>
  <c r="G1273"/>
  <c r="G1274"/>
  <c r="G1275"/>
  <c r="G1276"/>
  <c r="G1277"/>
  <c r="G1278"/>
  <c r="G1279"/>
  <c r="G1280"/>
  <c r="G1281"/>
  <c r="G1282"/>
  <c r="G1283"/>
  <c r="G1284"/>
  <c r="G1285"/>
  <c r="G1286"/>
  <c r="G1287"/>
  <c r="G1288"/>
  <c r="G1289"/>
  <c r="G1290"/>
  <c r="G1291"/>
  <c r="G1292"/>
  <c r="G1293"/>
  <c r="G1294"/>
  <c r="G1295"/>
  <c r="G1296"/>
  <c r="G1297"/>
  <c r="G1298"/>
  <c r="G1299"/>
  <c r="G1300"/>
  <c r="G1301"/>
  <c r="G1302"/>
  <c r="G1303"/>
  <c r="G1304"/>
  <c r="G1305"/>
  <c r="G1306"/>
  <c r="G1307"/>
  <c r="G1308"/>
  <c r="G1309"/>
  <c r="G1310"/>
  <c r="G1311"/>
  <c r="G1312"/>
  <c r="G1313"/>
  <c r="G1314"/>
  <c r="G1315"/>
  <c r="G1316"/>
  <c r="G1317"/>
  <c r="G1318"/>
  <c r="G1319"/>
  <c r="G1320"/>
  <c r="G1321"/>
  <c r="G1322"/>
  <c r="G1323"/>
  <c r="G1324"/>
  <c r="G1325"/>
  <c r="G1326"/>
  <c r="G1327"/>
  <c r="G1328"/>
  <c r="G1329"/>
  <c r="G1330"/>
  <c r="G1331"/>
  <c r="G1332"/>
  <c r="G1333"/>
  <c r="G1334"/>
  <c r="G1335"/>
  <c r="G1336"/>
  <c r="G1337"/>
  <c r="G1338"/>
  <c r="G1339"/>
  <c r="G1340"/>
  <c r="G1341"/>
  <c r="G1342"/>
  <c r="G1343"/>
  <c r="G1344"/>
  <c r="G1345"/>
  <c r="G1346"/>
  <c r="G1347"/>
  <c r="G1348"/>
  <c r="G1349"/>
  <c r="G1350"/>
  <c r="G1351"/>
  <c r="G1352"/>
  <c r="G1353"/>
  <c r="G1354"/>
  <c r="G1355"/>
  <c r="G1356"/>
  <c r="G1357"/>
  <c r="G1358"/>
  <c r="G1359"/>
  <c r="G1360"/>
  <c r="G1361"/>
  <c r="G1362"/>
  <c r="G1363"/>
  <c r="G1364"/>
  <c r="G1365"/>
  <c r="G1366"/>
  <c r="G1367"/>
  <c r="G1368"/>
  <c r="G1369"/>
  <c r="G1370"/>
  <c r="G1371"/>
  <c r="G1372"/>
  <c r="G1373"/>
  <c r="G1374"/>
  <c r="G1375"/>
  <c r="G1376"/>
  <c r="G1377"/>
  <c r="G1378"/>
  <c r="G1379"/>
  <c r="G1380"/>
  <c r="G1381"/>
  <c r="G1382"/>
  <c r="G1383"/>
  <c r="G1384"/>
  <c r="G1385"/>
  <c r="G1386"/>
  <c r="G1387"/>
  <c r="G1388"/>
  <c r="G1389"/>
  <c r="G1390"/>
  <c r="G1391"/>
  <c r="G1392"/>
  <c r="G1393"/>
  <c r="G1394"/>
  <c r="G1395"/>
  <c r="G1396"/>
  <c r="G1397"/>
  <c r="G1398"/>
  <c r="G1399"/>
  <c r="G1400"/>
  <c r="G1401"/>
  <c r="G1402"/>
  <c r="G1403"/>
  <c r="G1404"/>
  <c r="G1405"/>
  <c r="G1406"/>
  <c r="G1407"/>
  <c r="G1408"/>
  <c r="G1409"/>
  <c r="G1410"/>
  <c r="G1411"/>
  <c r="G1412"/>
  <c r="G1413"/>
  <c r="G1414"/>
  <c r="G1415"/>
  <c r="G1416"/>
  <c r="G1417"/>
  <c r="G1418"/>
  <c r="G1419"/>
  <c r="G1420"/>
  <c r="G1421"/>
  <c r="G1422"/>
  <c r="G1423"/>
  <c r="G1424"/>
  <c r="G1425"/>
  <c r="G1426"/>
  <c r="G1427"/>
  <c r="G1428"/>
  <c r="G1429"/>
  <c r="G1430"/>
  <c r="G1431"/>
  <c r="G1432"/>
  <c r="G1433"/>
  <c r="G1434"/>
  <c r="G1435"/>
  <c r="G1436"/>
  <c r="G1437"/>
  <c r="G1438"/>
  <c r="G1439"/>
  <c r="G1440"/>
  <c r="G1441"/>
  <c r="G1442"/>
  <c r="G1443"/>
  <c r="G1444"/>
  <c r="G1445"/>
  <c r="G1446"/>
  <c r="G1447"/>
  <c r="G1448"/>
  <c r="G1449"/>
  <c r="G1450"/>
  <c r="G1451"/>
  <c r="G1452"/>
  <c r="G1453"/>
  <c r="G1454"/>
  <c r="G1455"/>
  <c r="G1456"/>
  <c r="G1457"/>
  <c r="G1458"/>
  <c r="G1459"/>
  <c r="G1460"/>
  <c r="G1461"/>
  <c r="G1462"/>
  <c r="G1463"/>
  <c r="G1464"/>
  <c r="G1465"/>
  <c r="G1466"/>
  <c r="G1467"/>
  <c r="G1468"/>
  <c r="G1469"/>
  <c r="G1470"/>
  <c r="G1471"/>
  <c r="G1472"/>
  <c r="G1473"/>
  <c r="G1474"/>
  <c r="G1475"/>
  <c r="G1476"/>
  <c r="G1477"/>
  <c r="G1478"/>
  <c r="G1479"/>
  <c r="G1480"/>
  <c r="G1481"/>
  <c r="G1482"/>
  <c r="G1483"/>
  <c r="G1484"/>
  <c r="G1485"/>
  <c r="G1486"/>
  <c r="G1487"/>
  <c r="G1488"/>
  <c r="G1489"/>
  <c r="G1490"/>
  <c r="G1491"/>
  <c r="G1492"/>
  <c r="G1493"/>
  <c r="G1494"/>
  <c r="G1495"/>
  <c r="G1496"/>
  <c r="G1497"/>
  <c r="G1498"/>
  <c r="G1499"/>
  <c r="G1500"/>
  <c r="G1501"/>
  <c r="G1502"/>
  <c r="G1503"/>
  <c r="G1504"/>
  <c r="G1505"/>
  <c r="G1506"/>
  <c r="G1507"/>
  <c r="G1508"/>
  <c r="G1509"/>
  <c r="G1510"/>
  <c r="G1511"/>
  <c r="G1512"/>
  <c r="G1513"/>
  <c r="G1514"/>
  <c r="G1515"/>
  <c r="G1516"/>
  <c r="G1517"/>
  <c r="G1518"/>
  <c r="G1519"/>
  <c r="G1520"/>
  <c r="G1521"/>
  <c r="G1522"/>
  <c r="G1523"/>
  <c r="G1524"/>
  <c r="G1525"/>
  <c r="G1526"/>
  <c r="G1527"/>
  <c r="G1528"/>
  <c r="G1529"/>
  <c r="G1530"/>
  <c r="G1531"/>
  <c r="G1532"/>
  <c r="G1533"/>
  <c r="G1534"/>
  <c r="G1535"/>
  <c r="G1536"/>
  <c r="G1537"/>
  <c r="G1538"/>
  <c r="G1539"/>
  <c r="G1540"/>
  <c r="G1541"/>
  <c r="G1542"/>
  <c r="G1543"/>
  <c r="G1544"/>
  <c r="G1545"/>
  <c r="G1546"/>
  <c r="G1547"/>
  <c r="G1548"/>
  <c r="G1549"/>
  <c r="G1550"/>
  <c r="G1551"/>
  <c r="G1552"/>
  <c r="G1553"/>
  <c r="G1554"/>
  <c r="G1555"/>
  <c r="G1556"/>
  <c r="G1557"/>
  <c r="G1558"/>
  <c r="G1559"/>
  <c r="G1560"/>
  <c r="G1561"/>
  <c r="G1562"/>
  <c r="G1563"/>
  <c r="G1564"/>
  <c r="G1565"/>
  <c r="G1566"/>
  <c r="G1567"/>
  <c r="G1568"/>
  <c r="G1569"/>
  <c r="G1570"/>
  <c r="G1571"/>
  <c r="G1572"/>
  <c r="G1573"/>
  <c r="G1574"/>
  <c r="G1575"/>
  <c r="G1576"/>
  <c r="G1577"/>
  <c r="G1578"/>
  <c r="G1579"/>
  <c r="G1580"/>
  <c r="G1581"/>
  <c r="G1582"/>
  <c r="G1583"/>
  <c r="G1584"/>
  <c r="G1585"/>
  <c r="G1586"/>
  <c r="G1587"/>
  <c r="G1588"/>
  <c r="G1589"/>
  <c r="G1590"/>
  <c r="G1591"/>
  <c r="G1592"/>
  <c r="G1593"/>
  <c r="G1594"/>
  <c r="G1595"/>
  <c r="G1596"/>
  <c r="G1597"/>
  <c r="G1598"/>
  <c r="G1599"/>
  <c r="G1600"/>
  <c r="G1601"/>
  <c r="G1602"/>
  <c r="G1603"/>
  <c r="G1604"/>
  <c r="G1605"/>
  <c r="G1606"/>
  <c r="G1607"/>
  <c r="G1608"/>
  <c r="G1609"/>
  <c r="G1610"/>
  <c r="G1611"/>
  <c r="G1612"/>
  <c r="G1613"/>
  <c r="G1614"/>
  <c r="G1615"/>
  <c r="G1616"/>
  <c r="G1617"/>
  <c r="G1618"/>
  <c r="G1619"/>
  <c r="G1620"/>
  <c r="G1621"/>
  <c r="G1622"/>
  <c r="G1623"/>
  <c r="G1624"/>
  <c r="G1625"/>
  <c r="G1626"/>
  <c r="G1627"/>
  <c r="G1628"/>
  <c r="G1629"/>
  <c r="G1630"/>
  <c r="G1631"/>
  <c r="G1632"/>
  <c r="G1633"/>
  <c r="G1634"/>
  <c r="G1635"/>
  <c r="G1636"/>
  <c r="G1637"/>
  <c r="G1638"/>
  <c r="G1639"/>
  <c r="G1640"/>
  <c r="G1641"/>
  <c r="G1642"/>
  <c r="G1643"/>
  <c r="G1644"/>
  <c r="G1645"/>
  <c r="G1646"/>
  <c r="G1647"/>
  <c r="G1648"/>
  <c r="G1649"/>
  <c r="G1650"/>
  <c r="G1651"/>
  <c r="G1652"/>
  <c r="G1653"/>
  <c r="G1654"/>
  <c r="G1655"/>
  <c r="G1656"/>
  <c r="G1657"/>
  <c r="G1658"/>
  <c r="G1659"/>
  <c r="G1660"/>
  <c r="G1661"/>
  <c r="G1662"/>
  <c r="G1663"/>
  <c r="G1664"/>
  <c r="G1665"/>
  <c r="G1666"/>
  <c r="G1667"/>
  <c r="G1668"/>
  <c r="G1669"/>
  <c r="G1670"/>
  <c r="G1671"/>
  <c r="G1672"/>
  <c r="G1673"/>
  <c r="G1674"/>
  <c r="G1675"/>
  <c r="G1676"/>
  <c r="G1677"/>
  <c r="G1678"/>
  <c r="G1679"/>
  <c r="G1680"/>
  <c r="G1681"/>
  <c r="G1682"/>
  <c r="G1683"/>
  <c r="G1684"/>
  <c r="G1685"/>
  <c r="G1686"/>
  <c r="G1687"/>
  <c r="G1688"/>
  <c r="G1689"/>
  <c r="G1690"/>
  <c r="G1691"/>
  <c r="G1692"/>
  <c r="G1693"/>
  <c r="G1694"/>
  <c r="G1695"/>
  <c r="G1696"/>
  <c r="G1697"/>
  <c r="G1698"/>
  <c r="G1699"/>
  <c r="G1700"/>
  <c r="G1701"/>
  <c r="G1702"/>
  <c r="G1703"/>
  <c r="G1704"/>
  <c r="G1705"/>
  <c r="G1706"/>
  <c r="G1707"/>
  <c r="G1708"/>
  <c r="G1709"/>
  <c r="G1710"/>
  <c r="G1711"/>
  <c r="G1712"/>
  <c r="G1713"/>
  <c r="G1714"/>
  <c r="G1715"/>
  <c r="G1716"/>
  <c r="G1717"/>
  <c r="G1718"/>
  <c r="G1719"/>
  <c r="G1720"/>
  <c r="G1721"/>
  <c r="G1722"/>
  <c r="G1723"/>
  <c r="G1724"/>
  <c r="G1725"/>
  <c r="G1726"/>
  <c r="G1727"/>
  <c r="G1728"/>
  <c r="G1729"/>
  <c r="G1730"/>
  <c r="G1731"/>
  <c r="G1732"/>
  <c r="G1733"/>
  <c r="G1734"/>
  <c r="G1735"/>
  <c r="G1736"/>
  <c r="G1737"/>
  <c r="G1738"/>
  <c r="G1739"/>
  <c r="G1740"/>
  <c r="G1741"/>
  <c r="G1742"/>
  <c r="G1743"/>
  <c r="G1744"/>
  <c r="G1745"/>
  <c r="G1746"/>
  <c r="G1747"/>
  <c r="G1748"/>
  <c r="G1749"/>
  <c r="G1750"/>
  <c r="G1751"/>
  <c r="G1752"/>
  <c r="G1753"/>
  <c r="G1754"/>
  <c r="G1755"/>
  <c r="G1756"/>
  <c r="G1757"/>
  <c r="G1758"/>
  <c r="G1759"/>
  <c r="G1760"/>
  <c r="G1761"/>
  <c r="G1762"/>
  <c r="G1763"/>
  <c r="G1764"/>
  <c r="G1765"/>
  <c r="G1766"/>
  <c r="G1767"/>
  <c r="G1768"/>
  <c r="G1769"/>
  <c r="G1770"/>
  <c r="G1771"/>
  <c r="G1772"/>
  <c r="G1773"/>
  <c r="G1774"/>
  <c r="G1775"/>
  <c r="G1776"/>
  <c r="G1777"/>
  <c r="G1778"/>
  <c r="G1779"/>
  <c r="G1780"/>
  <c r="G1781"/>
  <c r="G1782"/>
  <c r="G1783"/>
  <c r="G1784"/>
  <c r="G1785"/>
  <c r="G1786"/>
  <c r="G1787"/>
  <c r="G1788"/>
  <c r="G1789"/>
  <c r="G1790"/>
  <c r="G1791"/>
  <c r="G1792"/>
  <c r="G1793"/>
  <c r="G1794"/>
  <c r="G1795"/>
  <c r="G1796"/>
  <c r="G1797"/>
  <c r="G1798"/>
  <c r="G1799"/>
  <c r="G1800"/>
  <c r="G1801"/>
  <c r="G1802"/>
  <c r="G1803"/>
  <c r="G1804"/>
  <c r="G1805"/>
  <c r="G1806"/>
  <c r="G1807"/>
  <c r="G1808"/>
  <c r="G1809"/>
  <c r="G1810"/>
  <c r="G1811"/>
  <c r="G1812"/>
  <c r="G1813"/>
  <c r="G1814"/>
  <c r="G1815"/>
  <c r="G1816"/>
  <c r="G1817"/>
  <c r="G1818"/>
  <c r="G1819"/>
  <c r="G1820"/>
  <c r="G1821"/>
  <c r="G1822"/>
  <c r="G1823"/>
  <c r="G1824"/>
  <c r="G1825"/>
  <c r="G1826"/>
  <c r="G1827"/>
  <c r="G1828"/>
  <c r="G1829"/>
  <c r="G1830"/>
  <c r="G1831"/>
  <c r="G1832"/>
  <c r="G1833"/>
  <c r="G1834"/>
  <c r="G1835"/>
  <c r="G1836"/>
  <c r="G1837"/>
  <c r="G1838"/>
  <c r="G1839"/>
  <c r="G1840"/>
  <c r="G1841"/>
  <c r="G1842"/>
  <c r="G1843"/>
  <c r="G1844"/>
  <c r="G1845"/>
  <c r="G1846"/>
  <c r="G1847"/>
  <c r="G1848"/>
  <c r="G1849"/>
  <c r="G1850"/>
  <c r="G1851"/>
  <c r="G1852"/>
  <c r="G1853"/>
  <c r="G1854"/>
  <c r="G1855"/>
  <c r="G1856"/>
  <c r="G1857"/>
  <c r="G1858"/>
  <c r="G1859"/>
  <c r="G1860"/>
  <c r="G1861"/>
  <c r="G1862"/>
  <c r="G1863"/>
  <c r="G1864"/>
  <c r="G1865"/>
  <c r="G1866"/>
  <c r="G1867"/>
  <c r="G1868"/>
  <c r="G1869"/>
  <c r="G1870"/>
  <c r="G1871"/>
  <c r="G1872"/>
  <c r="G1873"/>
  <c r="G1874"/>
  <c r="G1875"/>
  <c r="G1876"/>
  <c r="G1877"/>
  <c r="G1878"/>
  <c r="G1879"/>
  <c r="G1880"/>
  <c r="G1881"/>
  <c r="G1882"/>
  <c r="G1883"/>
  <c r="G1884"/>
  <c r="G1885"/>
  <c r="G1886"/>
  <c r="G1887"/>
  <c r="G1888"/>
  <c r="G1889"/>
  <c r="G1890"/>
  <c r="G1891"/>
  <c r="G1892"/>
  <c r="G1893"/>
  <c r="G1894"/>
  <c r="G1895"/>
  <c r="G1896"/>
  <c r="G1897"/>
  <c r="G1898"/>
  <c r="G1899"/>
  <c r="G1900"/>
  <c r="G1901"/>
  <c r="G1902"/>
  <c r="G1903"/>
  <c r="G1904"/>
  <c r="G1905"/>
  <c r="G1906"/>
  <c r="G1907"/>
  <c r="G1908"/>
  <c r="G1909"/>
  <c r="G1910"/>
  <c r="G1911"/>
  <c r="G1912"/>
  <c r="G1913"/>
  <c r="G1914"/>
  <c r="G1915"/>
  <c r="G1916"/>
  <c r="G1917"/>
  <c r="G1918"/>
  <c r="G1919"/>
  <c r="G1920"/>
  <c r="G1921"/>
  <c r="G1922"/>
  <c r="G1923"/>
  <c r="G1924"/>
  <c r="G1925"/>
  <c r="G1926"/>
  <c r="G1927"/>
  <c r="G1928"/>
  <c r="G1929"/>
  <c r="G1930"/>
  <c r="G1931"/>
  <c r="G1932"/>
  <c r="G1933"/>
  <c r="G1934"/>
  <c r="G1935"/>
  <c r="G1936"/>
  <c r="G1937"/>
  <c r="G1938"/>
  <c r="G1939"/>
  <c r="G1940"/>
  <c r="G1941"/>
  <c r="G1942"/>
  <c r="G1943"/>
  <c r="G1944"/>
  <c r="G1945"/>
  <c r="G1946"/>
  <c r="G1947"/>
  <c r="G1948"/>
  <c r="G1949"/>
  <c r="G1950"/>
  <c r="G1951"/>
  <c r="G1952"/>
  <c r="G1953"/>
  <c r="G1954"/>
  <c r="G1955"/>
  <c r="G1956"/>
  <c r="G1957"/>
  <c r="G1958"/>
  <c r="G1959"/>
  <c r="G1960"/>
  <c r="G1961"/>
  <c r="G1962"/>
  <c r="G1963"/>
  <c r="G1964"/>
  <c r="G1965"/>
  <c r="G1966"/>
  <c r="G1967"/>
  <c r="G1968"/>
  <c r="G1969"/>
  <c r="G1970"/>
  <c r="G1971"/>
  <c r="G1972"/>
  <c r="G1973"/>
  <c r="G1974"/>
  <c r="G1975"/>
  <c r="G1976"/>
  <c r="G1977"/>
  <c r="G1978"/>
  <c r="G1979"/>
  <c r="G1980"/>
  <c r="G1981"/>
  <c r="G1982"/>
  <c r="G1983"/>
  <c r="G1984"/>
  <c r="G1985"/>
  <c r="G1986"/>
  <c r="G1987"/>
  <c r="G1988"/>
  <c r="G1989"/>
  <c r="G1990"/>
  <c r="G1991"/>
  <c r="G1992"/>
  <c r="G1993"/>
  <c r="G1994"/>
  <c r="G1995"/>
  <c r="G1996"/>
  <c r="G1997"/>
  <c r="G1998"/>
  <c r="G1999"/>
  <c r="G2000"/>
  <c r="G2001"/>
  <c r="G2002"/>
  <c r="G2003"/>
  <c r="G2004"/>
  <c r="G2005"/>
  <c r="G2006"/>
  <c r="G2007"/>
  <c r="G2008"/>
  <c r="G2009"/>
  <c r="G2010"/>
  <c r="G2011"/>
  <c r="G2012"/>
  <c r="G2013"/>
  <c r="G2014"/>
  <c r="G2015"/>
  <c r="G2016"/>
  <c r="G2017"/>
  <c r="G2018"/>
  <c r="G2019"/>
  <c r="G2020"/>
  <c r="G2021"/>
  <c r="G2022"/>
  <c r="G2023"/>
  <c r="G2024"/>
  <c r="G2025"/>
  <c r="G2026"/>
  <c r="G2027"/>
  <c r="G2028"/>
  <c r="G2029"/>
  <c r="G2030"/>
  <c r="G2031"/>
  <c r="G2032"/>
  <c r="G2033"/>
  <c r="G2034"/>
  <c r="G2035"/>
  <c r="G2036"/>
  <c r="G2037"/>
  <c r="G2038"/>
  <c r="G2039"/>
  <c r="G2040"/>
  <c r="G2041"/>
  <c r="G2042"/>
  <c r="G2043"/>
  <c r="G2044"/>
  <c r="G2045"/>
  <c r="G2046"/>
  <c r="G2047"/>
  <c r="G2048"/>
  <c r="G2049"/>
  <c r="G2050"/>
  <c r="G2051"/>
  <c r="G2052"/>
  <c r="G2053"/>
  <c r="G2054"/>
  <c r="G2055"/>
  <c r="G2056"/>
  <c r="G2057"/>
  <c r="G2058"/>
  <c r="G2059"/>
  <c r="G2060"/>
  <c r="G2061"/>
  <c r="G2062"/>
  <c r="G2063"/>
  <c r="G2064"/>
  <c r="G2065"/>
  <c r="G2066"/>
  <c r="G2067"/>
  <c r="G2068"/>
  <c r="G2069"/>
  <c r="G2070"/>
  <c r="G2071"/>
  <c r="G2072"/>
  <c r="G2073"/>
  <c r="G2074"/>
  <c r="G2075"/>
  <c r="G2076"/>
  <c r="G2077"/>
  <c r="G2078"/>
  <c r="G2079"/>
  <c r="G2080"/>
  <c r="G2081"/>
  <c r="G2082"/>
  <c r="G2083"/>
  <c r="G2084"/>
  <c r="G2085"/>
  <c r="G2086"/>
  <c r="G2087"/>
  <c r="G2088"/>
  <c r="G2089"/>
  <c r="G2090"/>
  <c r="G2091"/>
  <c r="G2092"/>
  <c r="G2093"/>
  <c r="G2094"/>
  <c r="G2095"/>
  <c r="G2096"/>
  <c r="G2097"/>
  <c r="G2098"/>
  <c r="G2099"/>
  <c r="G2100"/>
  <c r="G2101"/>
  <c r="G2102"/>
  <c r="G2103"/>
  <c r="G2104"/>
  <c r="G2105"/>
  <c r="G2106"/>
  <c r="G2107"/>
  <c r="G2108"/>
  <c r="G2109"/>
  <c r="G2110"/>
  <c r="G2111"/>
  <c r="G2112"/>
  <c r="G2113"/>
  <c r="G2114"/>
  <c r="G2115"/>
  <c r="G2116"/>
  <c r="G2117"/>
  <c r="G2118"/>
  <c r="G2119"/>
  <c r="G2120"/>
  <c r="G2121"/>
  <c r="G2122"/>
  <c r="G2123"/>
  <c r="G2124"/>
  <c r="G2125"/>
  <c r="G2126"/>
  <c r="G2127"/>
  <c r="G2128"/>
  <c r="G2129"/>
  <c r="G2130"/>
  <c r="G2131"/>
  <c r="G2132"/>
  <c r="G2133"/>
  <c r="G2134"/>
  <c r="G2135"/>
  <c r="G2136"/>
  <c r="G2137"/>
  <c r="G2138"/>
  <c r="G2139"/>
  <c r="G2140"/>
  <c r="G2141"/>
  <c r="G2142"/>
  <c r="G2143"/>
  <c r="G2144"/>
  <c r="G2145"/>
  <c r="G2146"/>
  <c r="G2147"/>
  <c r="G2148"/>
  <c r="G2149"/>
  <c r="G2150"/>
  <c r="G2151"/>
  <c r="G2152"/>
  <c r="G2153"/>
  <c r="G2154"/>
  <c r="G2155"/>
  <c r="G2156"/>
  <c r="G2157"/>
  <c r="G2158"/>
  <c r="G2159"/>
  <c r="G2160"/>
  <c r="G2161"/>
  <c r="G2162"/>
  <c r="G2163"/>
  <c r="G2164"/>
  <c r="G2165"/>
  <c r="G2166"/>
  <c r="G2167"/>
  <c r="G2168"/>
  <c r="G2169"/>
  <c r="G2170"/>
  <c r="G2171"/>
  <c r="G2172"/>
  <c r="G2173"/>
  <c r="G2174"/>
  <c r="G2175"/>
  <c r="G2176"/>
  <c r="G2177"/>
  <c r="G2178"/>
  <c r="G2179"/>
  <c r="G2180"/>
  <c r="G2181"/>
  <c r="G2182"/>
  <c r="G2183"/>
  <c r="G2184"/>
  <c r="G2185"/>
  <c r="G2186"/>
  <c r="G2187"/>
  <c r="G2188"/>
  <c r="G2189"/>
  <c r="G2190"/>
  <c r="G2191"/>
  <c r="G2192"/>
  <c r="G2193"/>
  <c r="G2194"/>
  <c r="G2195"/>
  <c r="G2196"/>
  <c r="G2197"/>
  <c r="G2198"/>
  <c r="G2199"/>
  <c r="G2200"/>
  <c r="G2201"/>
  <c r="G2202"/>
  <c r="G2203"/>
  <c r="G2204"/>
  <c r="G2205"/>
  <c r="G2206"/>
  <c r="G2207"/>
  <c r="G2208"/>
  <c r="G2209"/>
  <c r="G2210"/>
  <c r="G2211"/>
  <c r="G2212"/>
  <c r="G2213"/>
  <c r="G2214"/>
  <c r="G2215"/>
  <c r="G2216"/>
  <c r="G2217"/>
  <c r="G2218"/>
  <c r="G2219"/>
  <c r="G2220"/>
  <c r="G2221"/>
  <c r="G2222"/>
  <c r="G2223"/>
  <c r="G2224"/>
  <c r="G2225"/>
  <c r="G2226"/>
  <c r="G2227"/>
  <c r="G2228"/>
  <c r="G2229"/>
  <c r="G2230"/>
  <c r="G2231"/>
  <c r="G2232"/>
  <c r="G2233"/>
  <c r="G2234"/>
  <c r="G2235"/>
  <c r="G2236"/>
  <c r="G2237"/>
  <c r="G2238"/>
  <c r="G2239"/>
  <c r="G2240"/>
  <c r="G2241"/>
  <c r="G2242"/>
  <c r="G2243"/>
  <c r="G2244"/>
  <c r="G2245"/>
  <c r="G2246"/>
  <c r="G2247"/>
  <c r="G2248"/>
  <c r="G2249"/>
  <c r="G2250"/>
  <c r="G2251"/>
  <c r="G2252"/>
  <c r="G2253"/>
  <c r="G2254"/>
  <c r="G2255"/>
  <c r="G2256"/>
  <c r="G2257"/>
  <c r="G2258"/>
  <c r="G2259"/>
  <c r="G2260"/>
  <c r="G2261"/>
  <c r="G2262"/>
  <c r="G2263"/>
  <c r="G2264"/>
  <c r="G2265"/>
  <c r="G2266"/>
  <c r="G2267"/>
  <c r="G2268"/>
  <c r="G2269"/>
  <c r="G2270"/>
  <c r="G2271"/>
  <c r="G2272"/>
  <c r="G2273"/>
  <c r="G2274"/>
  <c r="G2275"/>
  <c r="G2276"/>
  <c r="G2277"/>
  <c r="G2278"/>
  <c r="G2279"/>
  <c r="G2280"/>
  <c r="G2281"/>
  <c r="G2282"/>
  <c r="G2283"/>
  <c r="G2284"/>
  <c r="G2285"/>
  <c r="G2286"/>
  <c r="G2287"/>
  <c r="G2288"/>
  <c r="G2289"/>
  <c r="G2290"/>
  <c r="G2291"/>
  <c r="G2292"/>
  <c r="G2293"/>
  <c r="G2294"/>
  <c r="G2295"/>
  <c r="G2296"/>
  <c r="G2297"/>
  <c r="G2298"/>
  <c r="G2299"/>
  <c r="G2300"/>
  <c r="G2301"/>
  <c r="G2302"/>
  <c r="G2303"/>
  <c r="G2304"/>
  <c r="G2305"/>
  <c r="G2306"/>
  <c r="G2307"/>
  <c r="G2308"/>
  <c r="G2309"/>
  <c r="G2310"/>
  <c r="G2311"/>
  <c r="G2312"/>
  <c r="G2313"/>
  <c r="G2314"/>
  <c r="G2315"/>
  <c r="G2316"/>
  <c r="G2317"/>
  <c r="G2318"/>
  <c r="G2319"/>
  <c r="G2320"/>
  <c r="G2321"/>
  <c r="G2322"/>
  <c r="G2323"/>
  <c r="G2324"/>
  <c r="G2325"/>
  <c r="G2326"/>
  <c r="G2327"/>
  <c r="G2328"/>
  <c r="G2329"/>
  <c r="G2330"/>
  <c r="G2331"/>
  <c r="G2332"/>
  <c r="G2333"/>
  <c r="G2334"/>
  <c r="G2335"/>
  <c r="G2336"/>
  <c r="G2337"/>
  <c r="G2338"/>
  <c r="G2339"/>
  <c r="G2340"/>
  <c r="G2341"/>
  <c r="G2342"/>
  <c r="G2343"/>
  <c r="G2344"/>
  <c r="G2345"/>
  <c r="G2346"/>
  <c r="G2347"/>
  <c r="G2348"/>
  <c r="G2349"/>
  <c r="G2350"/>
  <c r="G2351"/>
  <c r="G2352"/>
  <c r="G2353"/>
  <c r="G2354"/>
  <c r="G2355"/>
  <c r="G2356"/>
  <c r="G2357"/>
  <c r="G2358"/>
  <c r="G2359"/>
  <c r="G2360"/>
  <c r="G2361"/>
  <c r="G2362"/>
  <c r="G2363"/>
  <c r="G2364"/>
  <c r="G2365"/>
  <c r="G2366"/>
  <c r="G2367"/>
  <c r="G2368"/>
  <c r="G2369"/>
  <c r="G2370"/>
  <c r="G2371"/>
  <c r="G2372"/>
  <c r="G2373"/>
  <c r="G2374"/>
  <c r="G2375"/>
  <c r="G2376"/>
  <c r="G2377"/>
  <c r="G2378"/>
  <c r="G2379"/>
  <c r="G2380"/>
  <c r="G2381"/>
  <c r="G2382"/>
  <c r="G2383"/>
  <c r="G2384"/>
  <c r="G2385"/>
  <c r="G2386"/>
  <c r="G2387"/>
  <c r="G2388"/>
  <c r="G2389"/>
  <c r="G2390"/>
  <c r="G2391"/>
  <c r="G2392"/>
  <c r="G2393"/>
  <c r="G2394"/>
  <c r="G2395"/>
  <c r="G2396"/>
  <c r="G2397"/>
  <c r="G2398"/>
  <c r="G2399"/>
  <c r="G2400"/>
  <c r="G2401"/>
  <c r="G2402"/>
  <c r="G2403"/>
  <c r="G2404"/>
  <c r="G3"/>
  <c r="G4"/>
  <c r="G5"/>
  <c r="G6"/>
  <c r="G7"/>
  <c r="G8"/>
  <c r="G9"/>
  <c r="G10"/>
  <c r="G11"/>
  <c r="G12"/>
  <c r="G13"/>
  <c r="G14"/>
  <c r="G15"/>
  <c r="G16"/>
  <c r="G17"/>
  <c r="G18"/>
  <c r="G19"/>
  <c r="G20"/>
  <c r="G21"/>
  <c r="G22"/>
  <c r="G23"/>
  <c r="G24"/>
  <c r="G25"/>
  <c r="G26"/>
  <c r="G27"/>
  <c r="G28"/>
  <c r="G29"/>
  <c r="G30"/>
  <c r="G31"/>
  <c r="G32"/>
  <c r="G33"/>
  <c r="G34"/>
  <c r="G35"/>
  <c r="G36"/>
  <c r="G37"/>
  <c r="G38"/>
  <c r="G39"/>
  <c r="G40"/>
  <c r="G41"/>
  <c r="G42"/>
  <c r="G43"/>
  <c r="G2"/>
  <c r="A2557"/>
  <c r="C2557"/>
  <c r="B2557" s="1"/>
  <c r="D2557"/>
  <c r="A2193"/>
  <c r="C2193"/>
  <c r="B2193" s="1"/>
  <c r="D2193"/>
  <c r="A2194"/>
  <c r="C2194"/>
  <c r="B2194" s="1"/>
  <c r="D2194"/>
  <c r="A2195"/>
  <c r="C2195"/>
  <c r="B2195" s="1"/>
  <c r="D2195"/>
  <c r="A2196"/>
  <c r="C2196"/>
  <c r="B2196" s="1"/>
  <c r="D2196"/>
  <c r="A2197"/>
  <c r="C2197"/>
  <c r="B2197" s="1"/>
  <c r="D2197"/>
  <c r="A2198"/>
  <c r="C2198"/>
  <c r="B2198" s="1"/>
  <c r="D2198"/>
  <c r="A2199"/>
  <c r="C2199"/>
  <c r="B2199" s="1"/>
  <c r="D2199"/>
  <c r="A2200"/>
  <c r="C2200"/>
  <c r="B2200" s="1"/>
  <c r="D2200"/>
  <c r="A2201"/>
  <c r="C2201"/>
  <c r="B2201" s="1"/>
  <c r="D2201"/>
  <c r="A2202"/>
  <c r="C2202"/>
  <c r="B2202" s="1"/>
  <c r="D2202"/>
  <c r="A2203"/>
  <c r="C2203"/>
  <c r="B2203" s="1"/>
  <c r="D2203"/>
  <c r="A2204"/>
  <c r="C2204"/>
  <c r="B2204" s="1"/>
  <c r="D2204"/>
  <c r="A2205"/>
  <c r="C2205"/>
  <c r="B2205" s="1"/>
  <c r="D2205"/>
  <c r="A2206"/>
  <c r="C2206"/>
  <c r="B2206" s="1"/>
  <c r="D2206"/>
  <c r="A2207"/>
  <c r="C2207"/>
  <c r="B2207" s="1"/>
  <c r="D2207"/>
  <c r="A2208"/>
  <c r="C2208"/>
  <c r="B2208" s="1"/>
  <c r="D2208"/>
  <c r="A2209"/>
  <c r="C2209"/>
  <c r="B2209" s="1"/>
  <c r="D2209"/>
  <c r="A2210"/>
  <c r="C2210"/>
  <c r="B2210" s="1"/>
  <c r="D2210"/>
  <c r="A2211"/>
  <c r="C2211"/>
  <c r="B2211" s="1"/>
  <c r="D2211"/>
  <c r="A2212"/>
  <c r="C2212"/>
  <c r="B2212" s="1"/>
  <c r="D2212"/>
  <c r="A2213"/>
  <c r="C2213"/>
  <c r="B2213" s="1"/>
  <c r="D2213"/>
  <c r="A2214"/>
  <c r="C2214"/>
  <c r="B2214" s="1"/>
  <c r="D2214"/>
  <c r="A2215"/>
  <c r="C2215"/>
  <c r="B2215" s="1"/>
  <c r="D2215"/>
  <c r="A2216"/>
  <c r="C2216"/>
  <c r="B2216" s="1"/>
  <c r="D2216"/>
  <c r="A2217"/>
  <c r="C2217"/>
  <c r="B2217" s="1"/>
  <c r="D2217"/>
  <c r="A2218"/>
  <c r="C2218"/>
  <c r="B2218" s="1"/>
  <c r="D2218"/>
  <c r="A2219"/>
  <c r="C2219"/>
  <c r="B2219" s="1"/>
  <c r="D2219"/>
  <c r="A2220"/>
  <c r="C2220"/>
  <c r="B2220" s="1"/>
  <c r="D2220"/>
  <c r="A2221"/>
  <c r="C2221"/>
  <c r="B2221" s="1"/>
  <c r="D2221"/>
  <c r="A2222"/>
  <c r="C2222"/>
  <c r="B2222" s="1"/>
  <c r="D2222"/>
  <c r="A2223"/>
  <c r="C2223"/>
  <c r="B2223" s="1"/>
  <c r="D2223"/>
  <c r="A2224"/>
  <c r="C2224"/>
  <c r="B2224" s="1"/>
  <c r="D2224"/>
  <c r="A2225"/>
  <c r="C2225"/>
  <c r="B2225" s="1"/>
  <c r="D2225"/>
  <c r="A2226"/>
  <c r="C2226"/>
  <c r="B2226" s="1"/>
  <c r="D2226"/>
  <c r="A2227"/>
  <c r="C2227"/>
  <c r="B2227" s="1"/>
  <c r="D2227"/>
  <c r="A2228"/>
  <c r="C2228"/>
  <c r="B2228" s="1"/>
  <c r="D2228"/>
  <c r="A2229"/>
  <c r="C2229"/>
  <c r="B2229" s="1"/>
  <c r="D2229"/>
  <c r="A2230"/>
  <c r="C2230"/>
  <c r="B2230" s="1"/>
  <c r="D2230"/>
  <c r="A2231"/>
  <c r="C2231"/>
  <c r="B2231" s="1"/>
  <c r="D2231"/>
  <c r="A2232"/>
  <c r="C2232"/>
  <c r="B2232" s="1"/>
  <c r="D2232"/>
  <c r="A2233"/>
  <c r="C2233"/>
  <c r="B2233" s="1"/>
  <c r="D2233"/>
  <c r="A2234"/>
  <c r="C2234"/>
  <c r="B2234" s="1"/>
  <c r="D2234"/>
  <c r="A2235"/>
  <c r="C2235"/>
  <c r="B2235" s="1"/>
  <c r="D2235"/>
  <c r="A2236"/>
  <c r="C2236"/>
  <c r="B2236" s="1"/>
  <c r="D2236"/>
  <c r="A2237"/>
  <c r="C2237"/>
  <c r="B2237" s="1"/>
  <c r="D2237"/>
  <c r="A2238"/>
  <c r="C2238"/>
  <c r="B2238" s="1"/>
  <c r="D2238"/>
  <c r="A2239"/>
  <c r="C2239"/>
  <c r="B2239" s="1"/>
  <c r="D2239"/>
  <c r="A2240"/>
  <c r="C2240"/>
  <c r="B2240" s="1"/>
  <c r="D2240"/>
  <c r="A2241"/>
  <c r="C2241"/>
  <c r="B2241" s="1"/>
  <c r="D2241"/>
  <c r="A2242"/>
  <c r="C2242"/>
  <c r="B2242" s="1"/>
  <c r="D2242"/>
  <c r="A2243"/>
  <c r="C2243"/>
  <c r="B2243" s="1"/>
  <c r="D2243"/>
  <c r="A2244"/>
  <c r="C2244"/>
  <c r="B2244" s="1"/>
  <c r="D2244"/>
  <c r="A2245"/>
  <c r="C2245"/>
  <c r="B2245" s="1"/>
  <c r="D2245"/>
  <c r="A2246"/>
  <c r="C2246"/>
  <c r="B2246" s="1"/>
  <c r="D2246"/>
  <c r="A2247"/>
  <c r="C2247"/>
  <c r="B2247" s="1"/>
  <c r="D2247"/>
  <c r="A2248"/>
  <c r="C2248"/>
  <c r="B2248" s="1"/>
  <c r="D2248"/>
  <c r="A2249"/>
  <c r="C2249"/>
  <c r="B2249" s="1"/>
  <c r="D2249"/>
  <c r="A2250"/>
  <c r="C2250"/>
  <c r="B2250" s="1"/>
  <c r="D2250"/>
  <c r="A2251"/>
  <c r="C2251"/>
  <c r="B2251" s="1"/>
  <c r="D2251"/>
  <c r="A2252"/>
  <c r="C2252"/>
  <c r="B2252" s="1"/>
  <c r="D2252"/>
  <c r="A2253"/>
  <c r="C2253"/>
  <c r="B2253" s="1"/>
  <c r="D2253"/>
  <c r="A2254"/>
  <c r="C2254"/>
  <c r="B2254" s="1"/>
  <c r="D2254"/>
  <c r="A2255"/>
  <c r="C2255"/>
  <c r="B2255" s="1"/>
  <c r="D2255"/>
  <c r="A2256"/>
  <c r="C2256"/>
  <c r="B2256" s="1"/>
  <c r="D2256"/>
  <c r="A2257"/>
  <c r="C2257"/>
  <c r="B2257" s="1"/>
  <c r="D2257"/>
  <c r="A2258"/>
  <c r="C2258"/>
  <c r="B2258" s="1"/>
  <c r="D2258"/>
  <c r="A2259"/>
  <c r="C2259"/>
  <c r="B2259" s="1"/>
  <c r="D2259"/>
  <c r="A2260"/>
  <c r="C2260"/>
  <c r="B2260" s="1"/>
  <c r="D2260"/>
  <c r="A2261"/>
  <c r="C2261"/>
  <c r="B2261" s="1"/>
  <c r="D2261"/>
  <c r="A2262"/>
  <c r="C2262"/>
  <c r="B2262" s="1"/>
  <c r="D2262"/>
  <c r="A2263"/>
  <c r="C2263"/>
  <c r="B2263" s="1"/>
  <c r="D2263"/>
  <c r="A2264"/>
  <c r="C2264"/>
  <c r="B2264" s="1"/>
  <c r="D2264"/>
  <c r="A2265"/>
  <c r="C2265"/>
  <c r="B2265" s="1"/>
  <c r="D2265"/>
  <c r="A2266"/>
  <c r="C2266"/>
  <c r="B2266" s="1"/>
  <c r="D2266"/>
  <c r="A2267"/>
  <c r="C2267"/>
  <c r="B2267" s="1"/>
  <c r="D2267"/>
  <c r="A2268"/>
  <c r="C2268"/>
  <c r="B2268" s="1"/>
  <c r="D2268"/>
  <c r="A2269"/>
  <c r="C2269"/>
  <c r="B2269" s="1"/>
  <c r="D2269"/>
  <c r="A2270"/>
  <c r="C2270"/>
  <c r="B2270" s="1"/>
  <c r="D2270"/>
  <c r="A2271"/>
  <c r="C2271"/>
  <c r="B2271" s="1"/>
  <c r="D2271"/>
  <c r="A2272"/>
  <c r="C2272"/>
  <c r="B2272" s="1"/>
  <c r="D2272"/>
  <c r="A2273"/>
  <c r="C2273"/>
  <c r="B2273" s="1"/>
  <c r="D2273"/>
  <c r="A2274"/>
  <c r="C2274"/>
  <c r="B2274" s="1"/>
  <c r="D2274"/>
  <c r="A2275"/>
  <c r="C2275"/>
  <c r="B2275" s="1"/>
  <c r="D2275"/>
  <c r="A2276"/>
  <c r="C2276"/>
  <c r="B2276" s="1"/>
  <c r="D2276"/>
  <c r="A2277"/>
  <c r="C2277"/>
  <c r="B2277" s="1"/>
  <c r="D2277"/>
  <c r="A2278"/>
  <c r="C2278"/>
  <c r="B2278" s="1"/>
  <c r="D2278"/>
  <c r="A2279"/>
  <c r="C2279"/>
  <c r="B2279" s="1"/>
  <c r="D2279"/>
  <c r="A2280"/>
  <c r="C2280"/>
  <c r="B2280" s="1"/>
  <c r="D2280"/>
  <c r="A2281"/>
  <c r="C2281"/>
  <c r="B2281" s="1"/>
  <c r="D2281"/>
  <c r="A2282"/>
  <c r="C2282"/>
  <c r="B2282" s="1"/>
  <c r="D2282"/>
  <c r="A2283"/>
  <c r="C2283"/>
  <c r="B2283" s="1"/>
  <c r="D2283"/>
  <c r="A2284"/>
  <c r="C2284"/>
  <c r="B2284" s="1"/>
  <c r="D2284"/>
  <c r="A2285"/>
  <c r="C2285"/>
  <c r="B2285" s="1"/>
  <c r="D2285"/>
  <c r="A2286"/>
  <c r="C2286"/>
  <c r="B2286" s="1"/>
  <c r="D2286"/>
  <c r="A2287"/>
  <c r="C2287"/>
  <c r="B2287" s="1"/>
  <c r="D2287"/>
  <c r="A2288"/>
  <c r="C2288"/>
  <c r="B2288" s="1"/>
  <c r="D2288"/>
  <c r="A2289"/>
  <c r="C2289"/>
  <c r="B2289" s="1"/>
  <c r="D2289"/>
  <c r="A2290"/>
  <c r="C2290"/>
  <c r="B2290" s="1"/>
  <c r="D2290"/>
  <c r="A2291"/>
  <c r="C2291"/>
  <c r="B2291" s="1"/>
  <c r="D2291"/>
  <c r="A2292"/>
  <c r="C2292"/>
  <c r="B2292" s="1"/>
  <c r="D2292"/>
  <c r="A2293"/>
  <c r="C2293"/>
  <c r="B2293" s="1"/>
  <c r="D2293"/>
  <c r="A2294"/>
  <c r="C2294"/>
  <c r="B2294" s="1"/>
  <c r="D2294"/>
  <c r="A2295"/>
  <c r="C2295"/>
  <c r="B2295" s="1"/>
  <c r="D2295"/>
  <c r="A2296"/>
  <c r="C2296"/>
  <c r="B2296" s="1"/>
  <c r="D2296"/>
  <c r="A2297"/>
  <c r="C2297"/>
  <c r="B2297" s="1"/>
  <c r="D2297"/>
  <c r="A2298"/>
  <c r="C2298"/>
  <c r="B2298" s="1"/>
  <c r="D2298"/>
  <c r="A2299"/>
  <c r="C2299"/>
  <c r="B2299" s="1"/>
  <c r="D2299"/>
  <c r="A2300"/>
  <c r="C2300"/>
  <c r="B2300" s="1"/>
  <c r="D2300"/>
  <c r="A2301"/>
  <c r="C2301"/>
  <c r="B2301" s="1"/>
  <c r="D2301"/>
  <c r="A2302"/>
  <c r="C2302"/>
  <c r="B2302" s="1"/>
  <c r="D2302"/>
  <c r="A2303"/>
  <c r="C2303"/>
  <c r="B2303" s="1"/>
  <c r="D2303"/>
  <c r="A2304"/>
  <c r="C2304"/>
  <c r="B2304" s="1"/>
  <c r="D2304"/>
  <c r="A2305"/>
  <c r="C2305"/>
  <c r="B2305" s="1"/>
  <c r="D2305"/>
  <c r="A2306"/>
  <c r="C2306"/>
  <c r="B2306" s="1"/>
  <c r="D2306"/>
  <c r="A2307"/>
  <c r="C2307"/>
  <c r="B2307" s="1"/>
  <c r="D2307"/>
  <c r="A2308"/>
  <c r="C2308"/>
  <c r="B2308" s="1"/>
  <c r="D2308"/>
  <c r="A2309"/>
  <c r="C2309"/>
  <c r="B2309" s="1"/>
  <c r="D2309"/>
  <c r="A2310"/>
  <c r="C2310"/>
  <c r="B2310" s="1"/>
  <c r="D2310"/>
  <c r="A2311"/>
  <c r="C2311"/>
  <c r="B2311" s="1"/>
  <c r="D2311"/>
  <c r="A2312"/>
  <c r="C2312"/>
  <c r="B2312" s="1"/>
  <c r="D2312"/>
  <c r="A2313"/>
  <c r="C2313"/>
  <c r="B2313" s="1"/>
  <c r="D2313"/>
  <c r="A2314"/>
  <c r="C2314"/>
  <c r="B2314" s="1"/>
  <c r="D2314"/>
  <c r="A2315"/>
  <c r="C2315"/>
  <c r="B2315" s="1"/>
  <c r="D2315"/>
  <c r="A2316"/>
  <c r="C2316"/>
  <c r="B2316" s="1"/>
  <c r="D2316"/>
  <c r="A2317"/>
  <c r="C2317"/>
  <c r="B2317" s="1"/>
  <c r="D2317"/>
  <c r="A2318"/>
  <c r="C2318"/>
  <c r="B2318" s="1"/>
  <c r="D2318"/>
  <c r="A2319"/>
  <c r="C2319"/>
  <c r="B2319" s="1"/>
  <c r="D2319"/>
  <c r="A2320"/>
  <c r="C2320"/>
  <c r="B2320" s="1"/>
  <c r="D2320"/>
  <c r="A2321"/>
  <c r="C2321"/>
  <c r="B2321" s="1"/>
  <c r="D2321"/>
  <c r="A2322"/>
  <c r="C2322"/>
  <c r="B2322" s="1"/>
  <c r="D2322"/>
  <c r="A2323"/>
  <c r="C2323"/>
  <c r="B2323" s="1"/>
  <c r="D2323"/>
  <c r="A2324"/>
  <c r="C2324"/>
  <c r="B2324" s="1"/>
  <c r="D2324"/>
  <c r="A2325"/>
  <c r="C2325"/>
  <c r="B2325" s="1"/>
  <c r="D2325"/>
  <c r="A2326"/>
  <c r="C2326"/>
  <c r="B2326" s="1"/>
  <c r="D2326"/>
  <c r="A2327"/>
  <c r="C2327"/>
  <c r="B2327" s="1"/>
  <c r="D2327"/>
  <c r="A2328"/>
  <c r="C2328"/>
  <c r="B2328" s="1"/>
  <c r="D2328"/>
  <c r="A2329"/>
  <c r="C2329"/>
  <c r="B2329" s="1"/>
  <c r="D2329"/>
  <c r="A2330"/>
  <c r="C2330"/>
  <c r="B2330" s="1"/>
  <c r="D2330"/>
  <c r="A2331"/>
  <c r="C2331"/>
  <c r="B2331" s="1"/>
  <c r="D2331"/>
  <c r="A2332"/>
  <c r="C2332"/>
  <c r="B2332" s="1"/>
  <c r="D2332"/>
  <c r="A2333"/>
  <c r="C2333"/>
  <c r="B2333" s="1"/>
  <c r="D2333"/>
  <c r="A2334"/>
  <c r="C2334"/>
  <c r="B2334" s="1"/>
  <c r="D2334"/>
  <c r="A2335"/>
  <c r="C2335"/>
  <c r="B2335" s="1"/>
  <c r="D2335"/>
  <c r="A2336"/>
  <c r="C2336"/>
  <c r="B2336" s="1"/>
  <c r="D2336"/>
  <c r="A2337"/>
  <c r="C2337"/>
  <c r="B2337" s="1"/>
  <c r="D2337"/>
  <c r="A2338"/>
  <c r="C2338"/>
  <c r="B2338" s="1"/>
  <c r="D2338"/>
  <c r="A2339"/>
  <c r="C2339"/>
  <c r="B2339" s="1"/>
  <c r="D2339"/>
  <c r="A2340"/>
  <c r="C2340"/>
  <c r="B2340" s="1"/>
  <c r="D2340"/>
  <c r="A2341"/>
  <c r="C2341"/>
  <c r="B2341" s="1"/>
  <c r="D2341"/>
  <c r="A2342"/>
  <c r="C2342"/>
  <c r="B2342" s="1"/>
  <c r="D2342"/>
  <c r="A2343"/>
  <c r="C2343"/>
  <c r="B2343" s="1"/>
  <c r="D2343"/>
  <c r="A2344"/>
  <c r="C2344"/>
  <c r="B2344" s="1"/>
  <c r="D2344"/>
  <c r="A2345"/>
  <c r="C2345"/>
  <c r="B2345" s="1"/>
  <c r="D2345"/>
  <c r="A2346"/>
  <c r="C2346"/>
  <c r="D2346"/>
  <c r="A2347"/>
  <c r="C2347"/>
  <c r="B2347" s="1"/>
  <c r="D2347"/>
  <c r="A2348"/>
  <c r="C2348"/>
  <c r="B2348" s="1"/>
  <c r="D2348"/>
  <c r="A2349"/>
  <c r="C2349"/>
  <c r="B2349" s="1"/>
  <c r="D2349"/>
  <c r="A2350"/>
  <c r="C2350"/>
  <c r="B2350" s="1"/>
  <c r="D2350"/>
  <c r="A2351"/>
  <c r="C2351"/>
  <c r="B2351" s="1"/>
  <c r="D2351"/>
  <c r="A2352"/>
  <c r="C2352"/>
  <c r="B2352" s="1"/>
  <c r="D2352"/>
  <c r="A2353"/>
  <c r="C2353"/>
  <c r="B2353" s="1"/>
  <c r="D2353"/>
  <c r="A2354"/>
  <c r="C2354"/>
  <c r="D2354"/>
  <c r="A2355"/>
  <c r="C2355"/>
  <c r="B2355" s="1"/>
  <c r="D2355"/>
  <c r="A2356"/>
  <c r="C2356"/>
  <c r="D2356"/>
  <c r="A2357"/>
  <c r="C2357"/>
  <c r="B2357" s="1"/>
  <c r="D2357"/>
  <c r="A2358"/>
  <c r="C2358"/>
  <c r="D2358"/>
  <c r="A2359"/>
  <c r="C2359"/>
  <c r="B2359" s="1"/>
  <c r="D2359"/>
  <c r="A2360"/>
  <c r="C2360"/>
  <c r="D2360"/>
  <c r="A2361"/>
  <c r="C2361"/>
  <c r="B2361" s="1"/>
  <c r="D2361"/>
  <c r="A2362"/>
  <c r="C2362"/>
  <c r="D2362"/>
  <c r="A2363"/>
  <c r="C2363"/>
  <c r="B2363" s="1"/>
  <c r="D2363"/>
  <c r="A2364"/>
  <c r="C2364"/>
  <c r="D2364"/>
  <c r="A2365"/>
  <c r="C2365"/>
  <c r="B2365" s="1"/>
  <c r="D2365"/>
  <c r="A2366"/>
  <c r="C2366"/>
  <c r="D2366"/>
  <c r="A2367"/>
  <c r="C2367"/>
  <c r="B2367" s="1"/>
  <c r="D2367"/>
  <c r="A2368"/>
  <c r="C2368"/>
  <c r="D2368"/>
  <c r="A2369"/>
  <c r="C2369"/>
  <c r="B2369" s="1"/>
  <c r="D2369"/>
  <c r="A2370"/>
  <c r="C2370"/>
  <c r="D2370"/>
  <c r="A2371"/>
  <c r="C2371"/>
  <c r="B2371" s="1"/>
  <c r="D2371"/>
  <c r="A2372"/>
  <c r="C2372"/>
  <c r="D2372"/>
  <c r="A2373"/>
  <c r="C2373"/>
  <c r="B2373" s="1"/>
  <c r="D2373"/>
  <c r="A2374"/>
  <c r="C2374"/>
  <c r="D2374"/>
  <c r="A2375"/>
  <c r="C2375"/>
  <c r="B2375" s="1"/>
  <c r="D2375"/>
  <c r="A2376"/>
  <c r="C2376"/>
  <c r="D2376"/>
  <c r="A2377"/>
  <c r="C2377"/>
  <c r="B2377" s="1"/>
  <c r="D2377"/>
  <c r="A2378"/>
  <c r="C2378"/>
  <c r="D2378"/>
  <c r="A2379"/>
  <c r="C2379"/>
  <c r="B2379" s="1"/>
  <c r="D2379"/>
  <c r="A2380"/>
  <c r="C2380"/>
  <c r="D2380"/>
  <c r="A2381"/>
  <c r="C2381"/>
  <c r="B2381" s="1"/>
  <c r="D2381"/>
  <c r="A2382"/>
  <c r="C2382"/>
  <c r="D2382"/>
  <c r="A2383"/>
  <c r="C2383"/>
  <c r="B2383" s="1"/>
  <c r="D2383"/>
  <c r="A2384"/>
  <c r="C2384"/>
  <c r="D2384"/>
  <c r="A2385"/>
  <c r="C2385"/>
  <c r="B2385" s="1"/>
  <c r="D2385"/>
  <c r="A2386"/>
  <c r="C2386"/>
  <c r="D2386"/>
  <c r="A2387"/>
  <c r="C2387"/>
  <c r="B2387" s="1"/>
  <c r="D2387"/>
  <c r="A2388"/>
  <c r="C2388"/>
  <c r="D2388"/>
  <c r="A2389"/>
  <c r="C2389"/>
  <c r="B2389" s="1"/>
  <c r="D2389"/>
  <c r="A2390"/>
  <c r="C2390"/>
  <c r="D2390"/>
  <c r="A2391"/>
  <c r="C2391"/>
  <c r="B2391" s="1"/>
  <c r="D2391"/>
  <c r="A2392"/>
  <c r="C2392"/>
  <c r="D2392"/>
  <c r="A2393"/>
  <c r="C2393"/>
  <c r="B2393" s="1"/>
  <c r="D2393"/>
  <c r="A2394"/>
  <c r="C2394"/>
  <c r="D2394"/>
  <c r="A2395"/>
  <c r="C2395"/>
  <c r="B2395" s="1"/>
  <c r="D2395"/>
  <c r="A2396"/>
  <c r="C2396"/>
  <c r="D2396"/>
  <c r="A2397"/>
  <c r="C2397"/>
  <c r="B2397" s="1"/>
  <c r="D2397"/>
  <c r="A2398"/>
  <c r="C2398"/>
  <c r="D2398"/>
  <c r="A2399"/>
  <c r="C2399"/>
  <c r="B2399" s="1"/>
  <c r="D2399"/>
  <c r="A2400"/>
  <c r="C2400"/>
  <c r="D2400"/>
  <c r="A2401"/>
  <c r="C2401"/>
  <c r="B2401" s="1"/>
  <c r="D2401"/>
  <c r="A2402"/>
  <c r="C2402"/>
  <c r="D2402"/>
  <c r="A2403"/>
  <c r="C2403"/>
  <c r="B2403" s="1"/>
  <c r="D2403"/>
  <c r="A2404"/>
  <c r="C2404"/>
  <c r="D2404"/>
  <c r="A2405"/>
  <c r="C2405"/>
  <c r="B2405" s="1"/>
  <c r="D2405"/>
  <c r="A2406"/>
  <c r="C2406"/>
  <c r="D2406"/>
  <c r="A2407"/>
  <c r="C2407"/>
  <c r="B2407" s="1"/>
  <c r="D2407"/>
  <c r="A2408"/>
  <c r="C2408"/>
  <c r="D2408"/>
  <c r="A2409"/>
  <c r="C2409"/>
  <c r="B2409" s="1"/>
  <c r="D2409"/>
  <c r="A2410"/>
  <c r="C2410"/>
  <c r="D2410"/>
  <c r="A2411"/>
  <c r="C2411"/>
  <c r="B2411" s="1"/>
  <c r="D2411"/>
  <c r="A2412"/>
  <c r="C2412"/>
  <c r="D2412"/>
  <c r="A2413"/>
  <c r="C2413"/>
  <c r="B2413" s="1"/>
  <c r="D2413"/>
  <c r="A2414"/>
  <c r="C2414"/>
  <c r="D2414"/>
  <c r="A2415"/>
  <c r="C2415"/>
  <c r="B2415" s="1"/>
  <c r="D2415"/>
  <c r="A2416"/>
  <c r="C2416"/>
  <c r="D2416"/>
  <c r="A2417"/>
  <c r="C2417"/>
  <c r="B2417" s="1"/>
  <c r="D2417"/>
  <c r="A2418"/>
  <c r="C2418"/>
  <c r="D2418"/>
  <c r="A2419"/>
  <c r="C2419"/>
  <c r="B2419" s="1"/>
  <c r="D2419"/>
  <c r="A2420"/>
  <c r="C2420"/>
  <c r="D2420"/>
  <c r="A2421"/>
  <c r="C2421"/>
  <c r="B2421" s="1"/>
  <c r="D2421"/>
  <c r="A2422"/>
  <c r="C2422"/>
  <c r="D2422"/>
  <c r="A2423"/>
  <c r="C2423"/>
  <c r="B2423" s="1"/>
  <c r="D2423"/>
  <c r="A2424"/>
  <c r="C2424"/>
  <c r="D2424"/>
  <c r="A2425"/>
  <c r="C2425"/>
  <c r="B2425" s="1"/>
  <c r="D2425"/>
  <c r="A2426"/>
  <c r="C2426"/>
  <c r="D2426"/>
  <c r="A2427"/>
  <c r="C2427"/>
  <c r="B2427" s="1"/>
  <c r="D2427"/>
  <c r="A2428"/>
  <c r="C2428"/>
  <c r="D2428"/>
  <c r="A2429"/>
  <c r="C2429"/>
  <c r="B2429" s="1"/>
  <c r="D2429"/>
  <c r="A2430"/>
  <c r="C2430"/>
  <c r="D2430"/>
  <c r="A2431"/>
  <c r="C2431"/>
  <c r="B2431" s="1"/>
  <c r="D2431"/>
  <c r="A2432"/>
  <c r="C2432"/>
  <c r="D2432"/>
  <c r="A2433"/>
  <c r="C2433"/>
  <c r="B2433" s="1"/>
  <c r="D2433"/>
  <c r="A2434"/>
  <c r="C2434"/>
  <c r="D2434"/>
  <c r="A2435"/>
  <c r="C2435"/>
  <c r="B2435" s="1"/>
  <c r="D2435"/>
  <c r="A2436"/>
  <c r="C2436"/>
  <c r="D2436"/>
  <c r="A2437"/>
  <c r="C2437"/>
  <c r="B2437" s="1"/>
  <c r="D2437"/>
  <c r="A2438"/>
  <c r="C2438"/>
  <c r="D2438"/>
  <c r="A2439"/>
  <c r="C2439"/>
  <c r="B2439" s="1"/>
  <c r="D2439"/>
  <c r="A2440"/>
  <c r="C2440"/>
  <c r="D2440"/>
  <c r="A2441"/>
  <c r="C2441"/>
  <c r="B2441" s="1"/>
  <c r="D2441"/>
  <c r="A2442"/>
  <c r="C2442"/>
  <c r="D2442"/>
  <c r="A2443"/>
  <c r="C2443"/>
  <c r="B2443" s="1"/>
  <c r="D2443"/>
  <c r="A2444"/>
  <c r="C2444"/>
  <c r="D2444"/>
  <c r="A2445"/>
  <c r="C2445"/>
  <c r="B2445" s="1"/>
  <c r="D2445"/>
  <c r="A2446"/>
  <c r="C2446"/>
  <c r="D2446"/>
  <c r="A2447"/>
  <c r="C2447"/>
  <c r="B2447" s="1"/>
  <c r="D2447"/>
  <c r="A2448"/>
  <c r="C2448"/>
  <c r="D2448"/>
  <c r="A2449"/>
  <c r="C2449"/>
  <c r="B2449" s="1"/>
  <c r="D2449"/>
  <c r="A2450"/>
  <c r="C2450"/>
  <c r="D2450"/>
  <c r="A2451"/>
  <c r="C2451"/>
  <c r="B2451" s="1"/>
  <c r="D2451"/>
  <c r="A2452"/>
  <c r="C2452"/>
  <c r="D2452"/>
  <c r="A2453"/>
  <c r="C2453"/>
  <c r="B2453" s="1"/>
  <c r="D2453"/>
  <c r="A2454"/>
  <c r="C2454"/>
  <c r="D2454"/>
  <c r="A2455"/>
  <c r="C2455"/>
  <c r="B2455" s="1"/>
  <c r="D2455"/>
  <c r="A2456"/>
  <c r="C2456"/>
  <c r="D2456"/>
  <c r="A2457"/>
  <c r="C2457"/>
  <c r="B2457" s="1"/>
  <c r="D2457"/>
  <c r="A2458"/>
  <c r="C2458"/>
  <c r="D2458"/>
  <c r="A2459"/>
  <c r="C2459"/>
  <c r="B2459" s="1"/>
  <c r="D2459"/>
  <c r="A2460"/>
  <c r="C2460"/>
  <c r="D2460"/>
  <c r="A2461"/>
  <c r="C2461"/>
  <c r="B2461" s="1"/>
  <c r="D2461"/>
  <c r="A2462"/>
  <c r="C2462"/>
  <c r="D2462"/>
  <c r="A2463"/>
  <c r="C2463"/>
  <c r="B2463" s="1"/>
  <c r="D2463"/>
  <c r="A2464"/>
  <c r="C2464"/>
  <c r="D2464"/>
  <c r="A2465"/>
  <c r="C2465"/>
  <c r="B2465" s="1"/>
  <c r="D2465"/>
  <c r="A2466"/>
  <c r="C2466"/>
  <c r="D2466"/>
  <c r="A2467"/>
  <c r="C2467"/>
  <c r="B2467" s="1"/>
  <c r="D2467"/>
  <c r="A2468"/>
  <c r="C2468"/>
  <c r="D2468"/>
  <c r="A2469"/>
  <c r="C2469"/>
  <c r="B2469" s="1"/>
  <c r="D2469"/>
  <c r="A2470"/>
  <c r="C2470"/>
  <c r="D2470"/>
  <c r="A2471"/>
  <c r="C2471"/>
  <c r="B2471" s="1"/>
  <c r="D2471"/>
  <c r="A2472"/>
  <c r="C2472"/>
  <c r="D2472"/>
  <c r="A2473"/>
  <c r="C2473"/>
  <c r="B2473" s="1"/>
  <c r="D2473"/>
  <c r="A2474"/>
  <c r="C2474"/>
  <c r="D2474"/>
  <c r="A2475"/>
  <c r="C2475"/>
  <c r="B2475" s="1"/>
  <c r="D2475"/>
  <c r="A2476"/>
  <c r="C2476"/>
  <c r="D2476"/>
  <c r="A2477"/>
  <c r="C2477"/>
  <c r="B2477" s="1"/>
  <c r="D2477"/>
  <c r="A2478"/>
  <c r="C2478"/>
  <c r="D2478"/>
  <c r="A2479"/>
  <c r="C2479"/>
  <c r="B2479" s="1"/>
  <c r="D2479"/>
  <c r="A2480"/>
  <c r="C2480"/>
  <c r="D2480"/>
  <c r="A2481"/>
  <c r="C2481"/>
  <c r="B2481" s="1"/>
  <c r="D2481"/>
  <c r="A2482"/>
  <c r="C2482"/>
  <c r="D2482"/>
  <c r="A2483"/>
  <c r="C2483"/>
  <c r="B2483" s="1"/>
  <c r="D2483"/>
  <c r="A2484"/>
  <c r="C2484"/>
  <c r="D2484"/>
  <c r="A2485"/>
  <c r="C2485"/>
  <c r="B2485" s="1"/>
  <c r="D2485"/>
  <c r="A2486"/>
  <c r="C2486"/>
  <c r="D2486"/>
  <c r="A2487"/>
  <c r="C2487"/>
  <c r="B2487" s="1"/>
  <c r="D2487"/>
  <c r="A2488"/>
  <c r="C2488"/>
  <c r="D2488"/>
  <c r="A2489"/>
  <c r="C2489"/>
  <c r="B2489" s="1"/>
  <c r="D2489"/>
  <c r="A2490"/>
  <c r="C2490"/>
  <c r="D2490"/>
  <c r="A2491"/>
  <c r="C2491"/>
  <c r="B2491" s="1"/>
  <c r="D2491"/>
  <c r="A2492"/>
  <c r="C2492"/>
  <c r="D2492"/>
  <c r="A2493"/>
  <c r="C2493"/>
  <c r="B2493" s="1"/>
  <c r="D2493"/>
  <c r="A2494"/>
  <c r="C2494"/>
  <c r="D2494"/>
  <c r="A2495"/>
  <c r="C2495"/>
  <c r="B2495" s="1"/>
  <c r="D2495"/>
  <c r="A2496"/>
  <c r="C2496"/>
  <c r="D2496"/>
  <c r="A2497"/>
  <c r="C2497"/>
  <c r="B2497" s="1"/>
  <c r="D2497"/>
  <c r="A2498"/>
  <c r="C2498"/>
  <c r="D2498"/>
  <c r="A2499"/>
  <c r="C2499"/>
  <c r="B2499" s="1"/>
  <c r="D2499"/>
  <c r="A2500"/>
  <c r="C2500"/>
  <c r="D2500"/>
  <c r="A2501"/>
  <c r="C2501"/>
  <c r="B2501" s="1"/>
  <c r="D2501"/>
  <c r="A2502"/>
  <c r="C2502"/>
  <c r="D2502"/>
  <c r="A2503"/>
  <c r="C2503"/>
  <c r="B2503" s="1"/>
  <c r="D2503"/>
  <c r="A2504"/>
  <c r="C2504"/>
  <c r="D2504"/>
  <c r="A2505"/>
  <c r="C2505"/>
  <c r="B2505" s="1"/>
  <c r="D2505"/>
  <c r="A2506"/>
  <c r="C2506"/>
  <c r="D2506"/>
  <c r="A2507"/>
  <c r="C2507"/>
  <c r="B2507" s="1"/>
  <c r="D2507"/>
  <c r="A2508"/>
  <c r="C2508"/>
  <c r="D2508"/>
  <c r="A2509"/>
  <c r="C2509"/>
  <c r="B2509" s="1"/>
  <c r="D2509"/>
  <c r="A2510"/>
  <c r="C2510"/>
  <c r="D2510"/>
  <c r="A2511"/>
  <c r="C2511"/>
  <c r="B2511" s="1"/>
  <c r="D2511"/>
  <c r="A2512"/>
  <c r="C2512"/>
  <c r="D2512"/>
  <c r="A2513"/>
  <c r="C2513"/>
  <c r="B2513" s="1"/>
  <c r="D2513"/>
  <c r="A2514"/>
  <c r="C2514"/>
  <c r="D2514"/>
  <c r="A2515"/>
  <c r="C2515"/>
  <c r="B2515" s="1"/>
  <c r="D2515"/>
  <c r="A2516"/>
  <c r="C2516"/>
  <c r="D2516"/>
  <c r="A2517"/>
  <c r="C2517"/>
  <c r="B2517" s="1"/>
  <c r="D2517"/>
  <c r="A2518"/>
  <c r="C2518"/>
  <c r="D2518"/>
  <c r="A2519"/>
  <c r="C2519"/>
  <c r="B2519" s="1"/>
  <c r="D2519"/>
  <c r="A2520"/>
  <c r="C2520"/>
  <c r="D2520"/>
  <c r="A2521"/>
  <c r="C2521"/>
  <c r="B2521" s="1"/>
  <c r="D2521"/>
  <c r="A2522"/>
  <c r="C2522"/>
  <c r="D2522"/>
  <c r="A2523"/>
  <c r="C2523"/>
  <c r="B2523" s="1"/>
  <c r="D2523"/>
  <c r="A2524"/>
  <c r="C2524"/>
  <c r="D2524"/>
  <c r="A2525"/>
  <c r="C2525"/>
  <c r="B2525" s="1"/>
  <c r="D2525"/>
  <c r="A2526"/>
  <c r="C2526"/>
  <c r="D2526"/>
  <c r="A2527"/>
  <c r="C2527"/>
  <c r="B2527" s="1"/>
  <c r="D2527"/>
  <c r="A2528"/>
  <c r="C2528"/>
  <c r="D2528"/>
  <c r="A2529"/>
  <c r="C2529"/>
  <c r="B2529" s="1"/>
  <c r="D2529"/>
  <c r="A2530"/>
  <c r="C2530"/>
  <c r="D2530"/>
  <c r="A2531"/>
  <c r="C2531"/>
  <c r="B2531" s="1"/>
  <c r="D2531"/>
  <c r="A2532"/>
  <c r="C2532"/>
  <c r="D2532"/>
  <c r="A2533"/>
  <c r="C2533"/>
  <c r="B2533" s="1"/>
  <c r="D2533"/>
  <c r="A2534"/>
  <c r="C2534"/>
  <c r="D2534"/>
  <c r="A2535"/>
  <c r="C2535"/>
  <c r="B2535" s="1"/>
  <c r="D2535"/>
  <c r="A2536"/>
  <c r="C2536"/>
  <c r="D2536"/>
  <c r="A2537"/>
  <c r="C2537"/>
  <c r="B2537" s="1"/>
  <c r="D2537"/>
  <c r="A2538"/>
  <c r="C2538"/>
  <c r="D2538"/>
  <c r="A2539"/>
  <c r="C2539"/>
  <c r="B2539" s="1"/>
  <c r="D2539"/>
  <c r="A2540"/>
  <c r="C2540"/>
  <c r="D2540"/>
  <c r="A2541"/>
  <c r="C2541"/>
  <c r="B2541" s="1"/>
  <c r="D2541"/>
  <c r="A2542"/>
  <c r="C2542"/>
  <c r="D2542"/>
  <c r="A2543"/>
  <c r="C2543"/>
  <c r="B2543" s="1"/>
  <c r="D2543"/>
  <c r="A2544"/>
  <c r="C2544"/>
  <c r="D2544"/>
  <c r="A2545"/>
  <c r="C2545"/>
  <c r="B2545" s="1"/>
  <c r="D2545"/>
  <c r="A2546"/>
  <c r="C2546"/>
  <c r="D2546"/>
  <c r="A2547"/>
  <c r="C2547"/>
  <c r="B2547" s="1"/>
  <c r="D2547"/>
  <c r="A2548"/>
  <c r="C2548"/>
  <c r="D2548"/>
  <c r="A2549"/>
  <c r="C2549"/>
  <c r="B2549" s="1"/>
  <c r="D2549"/>
  <c r="A2550"/>
  <c r="C2550"/>
  <c r="D2550"/>
  <c r="A2551"/>
  <c r="C2551"/>
  <c r="B2551" s="1"/>
  <c r="D2551"/>
  <c r="A2552"/>
  <c r="C2552"/>
  <c r="D2552"/>
  <c r="A2553"/>
  <c r="C2553"/>
  <c r="B2553" s="1"/>
  <c r="D2553"/>
  <c r="A2554"/>
  <c r="C2554"/>
  <c r="D2554"/>
  <c r="A2555"/>
  <c r="C2555"/>
  <c r="B2555" s="1"/>
  <c r="D2555"/>
  <c r="A2556"/>
  <c r="C2556"/>
  <c r="D2556"/>
  <c r="A2"/>
  <c r="C2"/>
  <c r="B2" s="1"/>
  <c r="D2"/>
  <c r="D3"/>
  <c r="W51" i="9" l="1"/>
  <c r="AA51"/>
  <c r="AB51" s="1"/>
  <c r="W52"/>
  <c r="AA52"/>
  <c r="AB52" s="1"/>
  <c r="AF40"/>
  <c r="Z40"/>
  <c r="W43"/>
  <c r="AA43"/>
  <c r="AB43" s="1"/>
  <c r="W44"/>
  <c r="AA44"/>
  <c r="AB44" s="1"/>
  <c r="AA45"/>
  <c r="AB45" s="1"/>
  <c r="W45"/>
  <c r="W48"/>
  <c r="AA48"/>
  <c r="AB48" s="1"/>
  <c r="W47"/>
  <c r="AA47"/>
  <c r="AB47" s="1"/>
  <c r="W42"/>
  <c r="AA42"/>
  <c r="AB42" s="1"/>
  <c r="W46"/>
  <c r="AA46"/>
  <c r="AB46" s="1"/>
  <c r="AA49"/>
  <c r="AB49" s="1"/>
  <c r="W49"/>
  <c r="W50"/>
  <c r="AA50"/>
  <c r="AB50" s="1"/>
  <c r="I13"/>
  <c r="K13" s="1" a="1"/>
  <c r="K13" s="1"/>
  <c r="K12" s="1"/>
  <c r="H12"/>
  <c r="F34" i="25"/>
  <c r="H34"/>
  <c r="L10" i="23"/>
  <c r="AH22" i="9"/>
  <c r="AH23" s="1"/>
  <c r="AH24" s="1"/>
  <c r="AH25" s="1"/>
  <c r="AH26" s="1"/>
  <c r="AH27" s="1"/>
  <c r="AH28" s="1"/>
  <c r="AH29" s="1"/>
  <c r="AH30" s="1"/>
  <c r="AH31" s="1"/>
  <c r="AH32" s="1"/>
  <c r="AH33" s="1"/>
  <c r="AH34" s="1"/>
  <c r="AH35" s="1"/>
  <c r="AH36" s="1"/>
  <c r="AH37" s="1"/>
  <c r="AH38" s="1"/>
  <c r="AH39" s="1"/>
  <c r="AH40" s="1"/>
  <c r="AH41" s="1"/>
  <c r="AH42" s="1"/>
  <c r="W20"/>
  <c r="AA21"/>
  <c r="AB21" s="1"/>
  <c r="E2344" i="1"/>
  <c r="E2342"/>
  <c r="E2340"/>
  <c r="E2338"/>
  <c r="E2336"/>
  <c r="E2334"/>
  <c r="E2332"/>
  <c r="E2330"/>
  <c r="E2328"/>
  <c r="E2326"/>
  <c r="E2324"/>
  <c r="E2322"/>
  <c r="E2320"/>
  <c r="E2318"/>
  <c r="E2316"/>
  <c r="E2345"/>
  <c r="E2343"/>
  <c r="E2341"/>
  <c r="E2339"/>
  <c r="E2337"/>
  <c r="E2335"/>
  <c r="E2333"/>
  <c r="E2331"/>
  <c r="E2329"/>
  <c r="E2327"/>
  <c r="E2325"/>
  <c r="E2323"/>
  <c r="E2321"/>
  <c r="E2319"/>
  <c r="E2317"/>
  <c r="E2314"/>
  <c r="E2306"/>
  <c r="E2304"/>
  <c r="E2302"/>
  <c r="E2300"/>
  <c r="E2298"/>
  <c r="E2296"/>
  <c r="E2294"/>
  <c r="E2292"/>
  <c r="E2290"/>
  <c r="E2288"/>
  <c r="E2286"/>
  <c r="E2284"/>
  <c r="E2282"/>
  <c r="E2280"/>
  <c r="E2278"/>
  <c r="E2276"/>
  <c r="E2274"/>
  <c r="E2272"/>
  <c r="E2270"/>
  <c r="E2268"/>
  <c r="E2266"/>
  <c r="E2264"/>
  <c r="E2262"/>
  <c r="E2260"/>
  <c r="E2258"/>
  <c r="E2256"/>
  <c r="E2254"/>
  <c r="E2252"/>
  <c r="E2250"/>
  <c r="E2248"/>
  <c r="E2246"/>
  <c r="E2244"/>
  <c r="E2242"/>
  <c r="E2240"/>
  <c r="E2238"/>
  <c r="E2236"/>
  <c r="E2234"/>
  <c r="E2232"/>
  <c r="E2230"/>
  <c r="E2228"/>
  <c r="E2226"/>
  <c r="E2224"/>
  <c r="E2222"/>
  <c r="E2220"/>
  <c r="E2218"/>
  <c r="E2216"/>
  <c r="E2214"/>
  <c r="E2212"/>
  <c r="E2210"/>
  <c r="E2208"/>
  <c r="E2206"/>
  <c r="E2204"/>
  <c r="E2202"/>
  <c r="E2200"/>
  <c r="E2198"/>
  <c r="E2196"/>
  <c r="E2194"/>
  <c r="E2557"/>
  <c r="E2496"/>
  <c r="E2494"/>
  <c r="E2492"/>
  <c r="E2490"/>
  <c r="E2488"/>
  <c r="E2486"/>
  <c r="E2484"/>
  <c r="E2482"/>
  <c r="E2480"/>
  <c r="E2478"/>
  <c r="E2476"/>
  <c r="E2474"/>
  <c r="E2472"/>
  <c r="E2470"/>
  <c r="E2468"/>
  <c r="E2466"/>
  <c r="E2464"/>
  <c r="E2462"/>
  <c r="E2460"/>
  <c r="E2458"/>
  <c r="E2456"/>
  <c r="E2454"/>
  <c r="E2452"/>
  <c r="E2450"/>
  <c r="E2448"/>
  <c r="E2446"/>
  <c r="E2444"/>
  <c r="E2442"/>
  <c r="E2440"/>
  <c r="E2438"/>
  <c r="E2436"/>
  <c r="E2434"/>
  <c r="E2432"/>
  <c r="E2430"/>
  <c r="E2428"/>
  <c r="E2426"/>
  <c r="E2424"/>
  <c r="E2422"/>
  <c r="E2420"/>
  <c r="E2418"/>
  <c r="E2416"/>
  <c r="E2414"/>
  <c r="E2412"/>
  <c r="E2410"/>
  <c r="E2408"/>
  <c r="E2406"/>
  <c r="E2404"/>
  <c r="E2402"/>
  <c r="E2400"/>
  <c r="E2398"/>
  <c r="E2396"/>
  <c r="E2394"/>
  <c r="E2392"/>
  <c r="E2390"/>
  <c r="E2388"/>
  <c r="E2386"/>
  <c r="E2384"/>
  <c r="E2382"/>
  <c r="E2380"/>
  <c r="E2378"/>
  <c r="E2376"/>
  <c r="E2374"/>
  <c r="E2372"/>
  <c r="E2370"/>
  <c r="E2368"/>
  <c r="E2366"/>
  <c r="E2364"/>
  <c r="E2362"/>
  <c r="E2360"/>
  <c r="E2358"/>
  <c r="E2356"/>
  <c r="E2354"/>
  <c r="E2346"/>
  <c r="E2313"/>
  <c r="E2305"/>
  <c r="E2303"/>
  <c r="E2301"/>
  <c r="E2299"/>
  <c r="E2297"/>
  <c r="E2295"/>
  <c r="E2293"/>
  <c r="E2291"/>
  <c r="E2289"/>
  <c r="E2287"/>
  <c r="E2285"/>
  <c r="E2283"/>
  <c r="E2281"/>
  <c r="E2279"/>
  <c r="E2277"/>
  <c r="E2275"/>
  <c r="E2273"/>
  <c r="E2271"/>
  <c r="E2269"/>
  <c r="E2267"/>
  <c r="E2265"/>
  <c r="E2263"/>
  <c r="E2261"/>
  <c r="E2259"/>
  <c r="E2257"/>
  <c r="E2255"/>
  <c r="E2253"/>
  <c r="E2251"/>
  <c r="E2249"/>
  <c r="E2247"/>
  <c r="E2245"/>
  <c r="E2243"/>
  <c r="E2241"/>
  <c r="E2239"/>
  <c r="E2237"/>
  <c r="E2235"/>
  <c r="E2233"/>
  <c r="E2231"/>
  <c r="E2229"/>
  <c r="E2227"/>
  <c r="E2225"/>
  <c r="E2223"/>
  <c r="E2221"/>
  <c r="E2219"/>
  <c r="E2217"/>
  <c r="E2215"/>
  <c r="E2213"/>
  <c r="E2211"/>
  <c r="E2209"/>
  <c r="E2207"/>
  <c r="E2205"/>
  <c r="E2203"/>
  <c r="E2201"/>
  <c r="E2199"/>
  <c r="E2197"/>
  <c r="E2195"/>
  <c r="E2193"/>
  <c r="E2311"/>
  <c r="E2309"/>
  <c r="E2310"/>
  <c r="E2308"/>
  <c r="E2315"/>
  <c r="AA20" i="9"/>
  <c r="AB20" s="1"/>
  <c r="AF22"/>
  <c r="X22"/>
  <c r="W22" s="1"/>
  <c r="E2554" i="1"/>
  <c r="B2554"/>
  <c r="E2550"/>
  <c r="B2550"/>
  <c r="E2546"/>
  <c r="B2546"/>
  <c r="E2542"/>
  <c r="B2542"/>
  <c r="E2538"/>
  <c r="B2538"/>
  <c r="E2534"/>
  <c r="B2534"/>
  <c r="E2530"/>
  <c r="B2530"/>
  <c r="E2526"/>
  <c r="B2526"/>
  <c r="E2522"/>
  <c r="B2522"/>
  <c r="E2518"/>
  <c r="B2518"/>
  <c r="E2514"/>
  <c r="B2514"/>
  <c r="E2510"/>
  <c r="B2510"/>
  <c r="E2506"/>
  <c r="B2506"/>
  <c r="E2502"/>
  <c r="B2502"/>
  <c r="E2500"/>
  <c r="B2500"/>
  <c r="E2498"/>
  <c r="B2498"/>
  <c r="E2349"/>
  <c r="E2312"/>
  <c r="E2307"/>
  <c r="B2496"/>
  <c r="B2494"/>
  <c r="B2492"/>
  <c r="B2490"/>
  <c r="B2488"/>
  <c r="B2486"/>
  <c r="B2484"/>
  <c r="B2482"/>
  <c r="B2480"/>
  <c r="B2478"/>
  <c r="B2476"/>
  <c r="B2474"/>
  <c r="B2472"/>
  <c r="B2470"/>
  <c r="B2468"/>
  <c r="B2466"/>
  <c r="B2464"/>
  <c r="B2462"/>
  <c r="B2460"/>
  <c r="B2458"/>
  <c r="B2456"/>
  <c r="B2454"/>
  <c r="B2452"/>
  <c r="B2450"/>
  <c r="B2448"/>
  <c r="B2446"/>
  <c r="B2444"/>
  <c r="B2442"/>
  <c r="B2440"/>
  <c r="B2438"/>
  <c r="B2436"/>
  <c r="B2434"/>
  <c r="B2432"/>
  <c r="B2430"/>
  <c r="B2428"/>
  <c r="B2426"/>
  <c r="B2424"/>
  <c r="B2422"/>
  <c r="B2420"/>
  <c r="B2418"/>
  <c r="B2416"/>
  <c r="B2414"/>
  <c r="B2412"/>
  <c r="B2410"/>
  <c r="B2408"/>
  <c r="B2406"/>
  <c r="B2404"/>
  <c r="B2402"/>
  <c r="B2400"/>
  <c r="B2398"/>
  <c r="B2396"/>
  <c r="B2394"/>
  <c r="B2392"/>
  <c r="B2390"/>
  <c r="B2388"/>
  <c r="B2386"/>
  <c r="B2384"/>
  <c r="B2382"/>
  <c r="B2380"/>
  <c r="B2378"/>
  <c r="B2376"/>
  <c r="B2374"/>
  <c r="B2372"/>
  <c r="B2370"/>
  <c r="B2368"/>
  <c r="B2366"/>
  <c r="B2364"/>
  <c r="B2362"/>
  <c r="B2360"/>
  <c r="B2358"/>
  <c r="B2356"/>
  <c r="B2354"/>
  <c r="B2346"/>
  <c r="E2556"/>
  <c r="B2556"/>
  <c r="E2552"/>
  <c r="B2552"/>
  <c r="E2548"/>
  <c r="B2548"/>
  <c r="E2544"/>
  <c r="B2544"/>
  <c r="E2540"/>
  <c r="B2540"/>
  <c r="E2536"/>
  <c r="B2536"/>
  <c r="E2532"/>
  <c r="B2532"/>
  <c r="E2528"/>
  <c r="B2528"/>
  <c r="E2524"/>
  <c r="B2524"/>
  <c r="E2520"/>
  <c r="B2520"/>
  <c r="E2516"/>
  <c r="B2516"/>
  <c r="E2512"/>
  <c r="B2512"/>
  <c r="E2508"/>
  <c r="B2508"/>
  <c r="E2504"/>
  <c r="B2504"/>
  <c r="E2351"/>
  <c r="E2347"/>
  <c r="E2352"/>
  <c r="E2350"/>
  <c r="E2348"/>
  <c r="V24" i="9"/>
  <c r="V41"/>
  <c r="V38"/>
  <c r="V36"/>
  <c r="V34"/>
  <c r="V32"/>
  <c r="V30"/>
  <c r="V28"/>
  <c r="X41"/>
  <c r="W41" s="1"/>
  <c r="X38"/>
  <c r="W38" s="1"/>
  <c r="X36"/>
  <c r="W36" s="1"/>
  <c r="X34"/>
  <c r="W34" s="1"/>
  <c r="X32"/>
  <c r="W32" s="1"/>
  <c r="X30"/>
  <c r="W30" s="1"/>
  <c r="X28"/>
  <c r="W28" s="1"/>
  <c r="Z22"/>
  <c r="Z39"/>
  <c r="Z37"/>
  <c r="Z35"/>
  <c r="Z33"/>
  <c r="Z31"/>
  <c r="Z29"/>
  <c r="Z27"/>
  <c r="Z26"/>
  <c r="Z23"/>
  <c r="AC41"/>
  <c r="AC38"/>
  <c r="AC36"/>
  <c r="AC34"/>
  <c r="AC32"/>
  <c r="AC30"/>
  <c r="AC28"/>
  <c r="AC24"/>
  <c r="AD22"/>
  <c r="AD41"/>
  <c r="AD38"/>
  <c r="AD36"/>
  <c r="AD34"/>
  <c r="AD32"/>
  <c r="AD30"/>
  <c r="AD28"/>
  <c r="AD24"/>
  <c r="AE22"/>
  <c r="AE40"/>
  <c r="AE39"/>
  <c r="AE37"/>
  <c r="AE35"/>
  <c r="AE33"/>
  <c r="AE31"/>
  <c r="AE29"/>
  <c r="AE27"/>
  <c r="AE26"/>
  <c r="AE23"/>
  <c r="AF41"/>
  <c r="AF38"/>
  <c r="AF36"/>
  <c r="AF34"/>
  <c r="AF32"/>
  <c r="AF30"/>
  <c r="AF28"/>
  <c r="AF24"/>
  <c r="V22"/>
  <c r="V23"/>
  <c r="V40"/>
  <c r="V39"/>
  <c r="V37"/>
  <c r="V35"/>
  <c r="V33"/>
  <c r="V31"/>
  <c r="V29"/>
  <c r="V27"/>
  <c r="V26"/>
  <c r="X40"/>
  <c r="W40" s="1"/>
  <c r="X39"/>
  <c r="W39" s="1"/>
  <c r="X37"/>
  <c r="W37" s="1"/>
  <c r="X35"/>
  <c r="W35" s="1"/>
  <c r="X33"/>
  <c r="W33" s="1"/>
  <c r="X31"/>
  <c r="W31" s="1"/>
  <c r="X29"/>
  <c r="W29" s="1"/>
  <c r="X27"/>
  <c r="W27" s="1"/>
  <c r="X26"/>
  <c r="W26" s="1"/>
  <c r="Z38"/>
  <c r="Z36"/>
  <c r="Z34"/>
  <c r="Z32"/>
  <c r="Z30"/>
  <c r="Z28"/>
  <c r="Z24"/>
  <c r="AC22"/>
  <c r="AC40"/>
  <c r="AC39"/>
  <c r="AC37"/>
  <c r="AC35"/>
  <c r="AC33"/>
  <c r="AC31"/>
  <c r="AC29"/>
  <c r="AC27"/>
  <c r="AC26"/>
  <c r="AC23"/>
  <c r="AD40"/>
  <c r="AD39"/>
  <c r="AD37"/>
  <c r="AD35"/>
  <c r="AD33"/>
  <c r="AD31"/>
  <c r="AD29"/>
  <c r="AD27"/>
  <c r="AD26"/>
  <c r="AD23"/>
  <c r="AE41"/>
  <c r="AE38"/>
  <c r="AE36"/>
  <c r="AE34"/>
  <c r="AE32"/>
  <c r="AE30"/>
  <c r="AE28"/>
  <c r="AF23"/>
  <c r="X23"/>
  <c r="X24"/>
  <c r="V25"/>
  <c r="X25"/>
  <c r="Z25"/>
  <c r="AC25"/>
  <c r="AD25"/>
  <c r="AE25"/>
  <c r="AF25"/>
  <c r="A1" i="11"/>
  <c r="C1"/>
  <c r="M1"/>
  <c r="E2555" i="1"/>
  <c r="E2553"/>
  <c r="E2551"/>
  <c r="E2549"/>
  <c r="E2547"/>
  <c r="E2545"/>
  <c r="E2543"/>
  <c r="E2541"/>
  <c r="E2539"/>
  <c r="E2537"/>
  <c r="E2535"/>
  <c r="E2533"/>
  <c r="E2531"/>
  <c r="E2529"/>
  <c r="E2527"/>
  <c r="E2525"/>
  <c r="E2523"/>
  <c r="E2521"/>
  <c r="E2519"/>
  <c r="E2517"/>
  <c r="E2515"/>
  <c r="E2513"/>
  <c r="E2511"/>
  <c r="E2509"/>
  <c r="E2507"/>
  <c r="E2505"/>
  <c r="E2503"/>
  <c r="E2501"/>
  <c r="E2499"/>
  <c r="E2497"/>
  <c r="E2495"/>
  <c r="E2493"/>
  <c r="E2491"/>
  <c r="E2489"/>
  <c r="E2487"/>
  <c r="E2485"/>
  <c r="E2483"/>
  <c r="E2481"/>
  <c r="E2479"/>
  <c r="E2477"/>
  <c r="E2475"/>
  <c r="E2473"/>
  <c r="E2471"/>
  <c r="E2469"/>
  <c r="E2467"/>
  <c r="E2465"/>
  <c r="E2463"/>
  <c r="E2461"/>
  <c r="E2459"/>
  <c r="E2457"/>
  <c r="E2455"/>
  <c r="E2453"/>
  <c r="E2451"/>
  <c r="E2449"/>
  <c r="E2447"/>
  <c r="E2445"/>
  <c r="E2443"/>
  <c r="E2441"/>
  <c r="E2439"/>
  <c r="E2437"/>
  <c r="E2435"/>
  <c r="E2433"/>
  <c r="E2431"/>
  <c r="E2429"/>
  <c r="E2427"/>
  <c r="E2425"/>
  <c r="E2423"/>
  <c r="E2421"/>
  <c r="E2419"/>
  <c r="E2417"/>
  <c r="E2415"/>
  <c r="E2413"/>
  <c r="E2411"/>
  <c r="E2409"/>
  <c r="E2407"/>
  <c r="E2405"/>
  <c r="E2403"/>
  <c r="E2401"/>
  <c r="E2399"/>
  <c r="E2397"/>
  <c r="E2395"/>
  <c r="E2393"/>
  <c r="E2391"/>
  <c r="E2389"/>
  <c r="E2387"/>
  <c r="E2385"/>
  <c r="E2383"/>
  <c r="E2381"/>
  <c r="E2379"/>
  <c r="E2377"/>
  <c r="E2375"/>
  <c r="E2373"/>
  <c r="E2371"/>
  <c r="E2369"/>
  <c r="E2367"/>
  <c r="E2365"/>
  <c r="E2363"/>
  <c r="E2361"/>
  <c r="E2359"/>
  <c r="E2357"/>
  <c r="E2355"/>
  <c r="E2353"/>
  <c r="E2"/>
  <c r="C3"/>
  <c r="B3" s="1"/>
  <c r="A3"/>
  <c r="E10" i="32" l="1"/>
  <c r="F10" s="1"/>
  <c r="E9"/>
  <c r="F9" s="1"/>
  <c r="E8"/>
  <c r="F8" s="1"/>
  <c r="E7"/>
  <c r="F7" s="1"/>
  <c r="E6"/>
  <c r="F6" s="1"/>
  <c r="E5"/>
  <c r="F5" s="1"/>
  <c r="E4"/>
  <c r="F4" s="1"/>
  <c r="E3"/>
  <c r="F3" s="1"/>
  <c r="H3" s="1" a="1"/>
  <c r="H3" s="1"/>
  <c r="A10" i="31"/>
  <c r="B10" s="1"/>
  <c r="N10" s="1" a="1"/>
  <c r="N10" s="1"/>
  <c r="A9"/>
  <c r="A8"/>
  <c r="B8" s="1"/>
  <c r="N8" s="1" a="1"/>
  <c r="N8" s="1"/>
  <c r="A7"/>
  <c r="A6"/>
  <c r="B6" s="1"/>
  <c r="N6" s="1" a="1"/>
  <c r="N6" s="1"/>
  <c r="A5"/>
  <c r="A4"/>
  <c r="B4" s="1"/>
  <c r="N4" s="1" a="1"/>
  <c r="N4" s="1"/>
  <c r="A3"/>
  <c r="B9"/>
  <c r="N9" s="1" a="1"/>
  <c r="N9" s="1"/>
  <c r="B7"/>
  <c r="N7" s="1" a="1"/>
  <c r="N7" s="1"/>
  <c r="B5"/>
  <c r="N5" s="1" a="1"/>
  <c r="N5" s="1"/>
  <c r="B3"/>
  <c r="N3" s="1" a="1"/>
  <c r="N3" s="1"/>
  <c r="AH43" i="9"/>
  <c r="AA23"/>
  <c r="AB23" s="1"/>
  <c r="AA28"/>
  <c r="AB28" s="1"/>
  <c r="AA32"/>
  <c r="AB32" s="1"/>
  <c r="AA36"/>
  <c r="AB36" s="1"/>
  <c r="AA41"/>
  <c r="AB41" s="1"/>
  <c r="AA30"/>
  <c r="AB30" s="1"/>
  <c r="AA34"/>
  <c r="AB34" s="1"/>
  <c r="AA38"/>
  <c r="AB38" s="1"/>
  <c r="AA40"/>
  <c r="AB40" s="1"/>
  <c r="AA39"/>
  <c r="AB39" s="1"/>
  <c r="AA37"/>
  <c r="AB37" s="1"/>
  <c r="AA35"/>
  <c r="AB35" s="1"/>
  <c r="AA33"/>
  <c r="AB33" s="1"/>
  <c r="AA31"/>
  <c r="AB31" s="1"/>
  <c r="AA29"/>
  <c r="AB29" s="1"/>
  <c r="AA27"/>
  <c r="AB27" s="1"/>
  <c r="AA26"/>
  <c r="AB26" s="1"/>
  <c r="AA25"/>
  <c r="AB25" s="1"/>
  <c r="AA24"/>
  <c r="AB24" s="1"/>
  <c r="AA22"/>
  <c r="AB22" s="1"/>
  <c r="W25"/>
  <c r="W24"/>
  <c r="W23"/>
  <c r="E3" i="1"/>
  <c r="C4"/>
  <c r="B4" s="1"/>
  <c r="A4"/>
  <c r="D4"/>
  <c r="G4" i="32" l="1" a="1"/>
  <c r="G4" s="1"/>
  <c r="H4" a="1"/>
  <c r="H4" s="1"/>
  <c r="G6" a="1"/>
  <c r="G6" s="1"/>
  <c r="H6" a="1"/>
  <c r="H6" s="1"/>
  <c r="G8" a="1"/>
  <c r="G8" s="1"/>
  <c r="H8" a="1"/>
  <c r="H8" s="1"/>
  <c r="G10" a="1"/>
  <c r="G10" s="1"/>
  <c r="H10" a="1"/>
  <c r="H10" s="1"/>
  <c r="G5" a="1"/>
  <c r="G5" s="1"/>
  <c r="H5" a="1"/>
  <c r="H5" s="1"/>
  <c r="G7" a="1"/>
  <c r="G7" s="1"/>
  <c r="H7" a="1"/>
  <c r="H7" s="1"/>
  <c r="G9" a="1"/>
  <c r="G9" s="1"/>
  <c r="H9" a="1"/>
  <c r="H9" s="1"/>
  <c r="G3" a="1"/>
  <c r="G3" s="1"/>
  <c r="L4" i="31" a="1"/>
  <c r="L4" s="1"/>
  <c r="M4" a="1"/>
  <c r="M4" s="1"/>
  <c r="L6" a="1"/>
  <c r="L6" s="1"/>
  <c r="M6" a="1"/>
  <c r="M6" s="1"/>
  <c r="L8" a="1"/>
  <c r="L8" s="1"/>
  <c r="M8" a="1"/>
  <c r="M8" s="1"/>
  <c r="L9" a="1"/>
  <c r="L9" s="1"/>
  <c r="M9" a="1"/>
  <c r="M9" s="1"/>
  <c r="L5" a="1"/>
  <c r="L5" s="1"/>
  <c r="M5" a="1"/>
  <c r="M5" s="1"/>
  <c r="L7" a="1"/>
  <c r="L7" s="1"/>
  <c r="M7" a="1"/>
  <c r="M7" s="1"/>
  <c r="L10" a="1"/>
  <c r="L10" s="1"/>
  <c r="M10" a="1"/>
  <c r="M10" s="1"/>
  <c r="L3" a="1"/>
  <c r="L3" s="1"/>
  <c r="M3" a="1"/>
  <c r="M3" s="1"/>
  <c r="J4" a="1"/>
  <c r="J4" s="1"/>
  <c r="K4" a="1"/>
  <c r="K4" s="1"/>
  <c r="J6" a="1"/>
  <c r="J6" s="1"/>
  <c r="K6" a="1"/>
  <c r="K6" s="1"/>
  <c r="J8" a="1"/>
  <c r="J8" s="1"/>
  <c r="K8" a="1"/>
  <c r="K8" s="1"/>
  <c r="J9" a="1"/>
  <c r="J9" s="1"/>
  <c r="K9" a="1"/>
  <c r="K9" s="1"/>
  <c r="J5" a="1"/>
  <c r="J5" s="1"/>
  <c r="K5" a="1"/>
  <c r="K5" s="1"/>
  <c r="J7" a="1"/>
  <c r="J7" s="1"/>
  <c r="K7" a="1"/>
  <c r="K7" s="1"/>
  <c r="J10" a="1"/>
  <c r="J10" s="1"/>
  <c r="K10" a="1"/>
  <c r="K10" s="1"/>
  <c r="J3" a="1"/>
  <c r="J3" s="1"/>
  <c r="K3" a="1"/>
  <c r="K3" s="1"/>
  <c r="H4" a="1"/>
  <c r="H4" s="1"/>
  <c r="I4" a="1"/>
  <c r="I4" s="1"/>
  <c r="H6" a="1"/>
  <c r="H6" s="1"/>
  <c r="I6" a="1"/>
  <c r="I6" s="1"/>
  <c r="H8" a="1"/>
  <c r="H8" s="1"/>
  <c r="I8" a="1"/>
  <c r="I8" s="1"/>
  <c r="H9" a="1"/>
  <c r="H9" s="1"/>
  <c r="I9" a="1"/>
  <c r="I9" s="1"/>
  <c r="H5" a="1"/>
  <c r="H5" s="1"/>
  <c r="I5" a="1"/>
  <c r="I5" s="1"/>
  <c r="H7" a="1"/>
  <c r="H7" s="1"/>
  <c r="I7" a="1"/>
  <c r="I7" s="1"/>
  <c r="H10" a="1"/>
  <c r="H10" s="1"/>
  <c r="I10" a="1"/>
  <c r="I10" s="1"/>
  <c r="H3" a="1"/>
  <c r="H3" s="1"/>
  <c r="I3" a="1"/>
  <c r="I3" s="1"/>
  <c r="F4" a="1"/>
  <c r="F4" s="1"/>
  <c r="G4" a="1"/>
  <c r="G4" s="1"/>
  <c r="F6" a="1"/>
  <c r="F6" s="1"/>
  <c r="G6" a="1"/>
  <c r="G6" s="1"/>
  <c r="F8" a="1"/>
  <c r="F8" s="1"/>
  <c r="G8" a="1"/>
  <c r="G8" s="1"/>
  <c r="F9" a="1"/>
  <c r="F9" s="1"/>
  <c r="G9" a="1"/>
  <c r="G9" s="1"/>
  <c r="F5" a="1"/>
  <c r="F5" s="1"/>
  <c r="G5" a="1"/>
  <c r="G5" s="1"/>
  <c r="F7" a="1"/>
  <c r="F7" s="1"/>
  <c r="G7" a="1"/>
  <c r="G7" s="1"/>
  <c r="F10" a="1"/>
  <c r="F10" s="1"/>
  <c r="G10" a="1"/>
  <c r="G10" s="1"/>
  <c r="F3" a="1"/>
  <c r="F3" s="1"/>
  <c r="G3" a="1"/>
  <c r="G3" s="1"/>
  <c r="D4" a="1"/>
  <c r="D4" s="1"/>
  <c r="E4" a="1"/>
  <c r="E4" s="1"/>
  <c r="D6" a="1"/>
  <c r="D6" s="1"/>
  <c r="E6" a="1"/>
  <c r="E6" s="1"/>
  <c r="D8" a="1"/>
  <c r="D8" s="1"/>
  <c r="E8" a="1"/>
  <c r="E8" s="1"/>
  <c r="D9" a="1"/>
  <c r="D9" s="1"/>
  <c r="E9" a="1"/>
  <c r="E9" s="1"/>
  <c r="D5" a="1"/>
  <c r="D5" s="1"/>
  <c r="E5" a="1"/>
  <c r="E5" s="1"/>
  <c r="D7" a="1"/>
  <c r="D7" s="1"/>
  <c r="E7" a="1"/>
  <c r="E7" s="1"/>
  <c r="D10" a="1"/>
  <c r="D10" s="1"/>
  <c r="E10" a="1"/>
  <c r="E10" s="1"/>
  <c r="D3" a="1"/>
  <c r="D3" s="1"/>
  <c r="E3" a="1"/>
  <c r="E3" s="1"/>
  <c r="C3" a="1"/>
  <c r="C3" s="1"/>
  <c r="B19"/>
  <c r="C4" a="1"/>
  <c r="C4" s="1"/>
  <c r="B21"/>
  <c r="C6" a="1"/>
  <c r="C6" s="1"/>
  <c r="B23"/>
  <c r="C8" a="1"/>
  <c r="C8" s="1"/>
  <c r="B24"/>
  <c r="C9" a="1"/>
  <c r="C9" s="1"/>
  <c r="B20"/>
  <c r="C5" a="1"/>
  <c r="C5" s="1"/>
  <c r="B22"/>
  <c r="C7" a="1"/>
  <c r="C7" s="1"/>
  <c r="B25"/>
  <c r="C10" a="1"/>
  <c r="C10" s="1"/>
  <c r="Q3"/>
  <c r="AC3" s="1" a="1"/>
  <c r="AC3" s="1"/>
  <c r="B18"/>
  <c r="Q4"/>
  <c r="Q6"/>
  <c r="Q8"/>
  <c r="Q9"/>
  <c r="Q5"/>
  <c r="Q7"/>
  <c r="Q10"/>
  <c r="F17"/>
  <c r="AH44" i="9"/>
  <c r="AH45" s="1"/>
  <c r="C5" i="1"/>
  <c r="B5" s="1"/>
  <c r="A5"/>
  <c r="D5"/>
  <c r="E4"/>
  <c r="AB7" i="31" l="1" a="1"/>
  <c r="AB7" s="1"/>
  <c r="AC7" a="1"/>
  <c r="AC7" s="1"/>
  <c r="AB9" a="1"/>
  <c r="AB9" s="1"/>
  <c r="AC9" a="1"/>
  <c r="AC9" s="1"/>
  <c r="AB6" a="1"/>
  <c r="AB6" s="1"/>
  <c r="AC6" a="1"/>
  <c r="AC6" s="1"/>
  <c r="AB10" a="1"/>
  <c r="AB10" s="1"/>
  <c r="AC10" a="1"/>
  <c r="AC10" s="1"/>
  <c r="AB5" a="1"/>
  <c r="AB5" s="1"/>
  <c r="AC5" a="1"/>
  <c r="AC5" s="1"/>
  <c r="AB8" a="1"/>
  <c r="AB8" s="1"/>
  <c r="AC8" a="1"/>
  <c r="AC8" s="1"/>
  <c r="AB4" a="1"/>
  <c r="AB4" s="1"/>
  <c r="AC4" a="1"/>
  <c r="AC4" s="1"/>
  <c r="Z7" a="1"/>
  <c r="Z7" s="1"/>
  <c r="AA7" a="1"/>
  <c r="AA7" s="1"/>
  <c r="Z9" a="1"/>
  <c r="Z9" s="1"/>
  <c r="AA9" a="1"/>
  <c r="AA9" s="1"/>
  <c r="Z6" a="1"/>
  <c r="Z6" s="1"/>
  <c r="AA6" a="1"/>
  <c r="AA6" s="1"/>
  <c r="Z10" a="1"/>
  <c r="Z10" s="1"/>
  <c r="AA10" a="1"/>
  <c r="AA10" s="1"/>
  <c r="Z5" a="1"/>
  <c r="Z5" s="1"/>
  <c r="AA5" a="1"/>
  <c r="AA5" s="1"/>
  <c r="Z8" a="1"/>
  <c r="Z8" s="1"/>
  <c r="AA8" a="1"/>
  <c r="AA8" s="1"/>
  <c r="Z4" a="1"/>
  <c r="Z4" s="1"/>
  <c r="AA4" a="1"/>
  <c r="AA4" s="1"/>
  <c r="X7" a="1"/>
  <c r="X7" s="1"/>
  <c r="Y7" a="1"/>
  <c r="Y7" s="1"/>
  <c r="X9" a="1"/>
  <c r="X9" s="1"/>
  <c r="Y9" a="1"/>
  <c r="Y9" s="1"/>
  <c r="X6" a="1"/>
  <c r="X6" s="1"/>
  <c r="Y6" a="1"/>
  <c r="Y6" s="1"/>
  <c r="X10" a="1"/>
  <c r="X10" s="1"/>
  <c r="Y10" a="1"/>
  <c r="Y10" s="1"/>
  <c r="X5" a="1"/>
  <c r="X5" s="1"/>
  <c r="Y5" a="1"/>
  <c r="Y5" s="1"/>
  <c r="X8" a="1"/>
  <c r="X8" s="1"/>
  <c r="Y8" a="1"/>
  <c r="Y8" s="1"/>
  <c r="X4" a="1"/>
  <c r="X4" s="1"/>
  <c r="Y4" a="1"/>
  <c r="Y4" s="1"/>
  <c r="W7" a="1"/>
  <c r="W7" s="1"/>
  <c r="W9" a="1"/>
  <c r="W9" s="1"/>
  <c r="W6" a="1"/>
  <c r="W6" s="1"/>
  <c r="W10" a="1"/>
  <c r="W10" s="1"/>
  <c r="W5" a="1"/>
  <c r="W5" s="1"/>
  <c r="W8" a="1"/>
  <c r="W8" s="1"/>
  <c r="W4" a="1"/>
  <c r="W4" s="1"/>
  <c r="U7" a="1"/>
  <c r="U7" s="1"/>
  <c r="V7" a="1"/>
  <c r="V7" s="1"/>
  <c r="U9" a="1"/>
  <c r="U9" s="1"/>
  <c r="V9" a="1"/>
  <c r="V9" s="1"/>
  <c r="U6" a="1"/>
  <c r="U6" s="1"/>
  <c r="V6" a="1"/>
  <c r="V6" s="1"/>
  <c r="U10" a="1"/>
  <c r="U10" s="1"/>
  <c r="V10" a="1"/>
  <c r="V10" s="1"/>
  <c r="U5" a="1"/>
  <c r="U5" s="1"/>
  <c r="V5" a="1"/>
  <c r="V5" s="1"/>
  <c r="U8" a="1"/>
  <c r="U8" s="1"/>
  <c r="V8" a="1"/>
  <c r="V8" s="1"/>
  <c r="U4" a="1"/>
  <c r="U4" s="1"/>
  <c r="V4" a="1"/>
  <c r="V4" s="1"/>
  <c r="S7" a="1"/>
  <c r="S7" s="1"/>
  <c r="T7" a="1"/>
  <c r="T7" s="1"/>
  <c r="S9" a="1"/>
  <c r="S9" s="1"/>
  <c r="T9" a="1"/>
  <c r="T9" s="1"/>
  <c r="S6" a="1"/>
  <c r="S6" s="1"/>
  <c r="T6" a="1"/>
  <c r="T6" s="1"/>
  <c r="S10" a="1"/>
  <c r="S10" s="1"/>
  <c r="T10" a="1"/>
  <c r="T10" s="1"/>
  <c r="S5" a="1"/>
  <c r="S5" s="1"/>
  <c r="T5" a="1"/>
  <c r="T5" s="1"/>
  <c r="S8" a="1"/>
  <c r="S8" s="1"/>
  <c r="T8" a="1"/>
  <c r="T8" s="1"/>
  <c r="S4" a="1"/>
  <c r="S4" s="1"/>
  <c r="T4" a="1"/>
  <c r="T4" s="1"/>
  <c r="AA3" a="1"/>
  <c r="AA3" s="1"/>
  <c r="AB3" a="1"/>
  <c r="AB3" s="1"/>
  <c r="Y3" a="1"/>
  <c r="Y3" s="1"/>
  <c r="Z3" a="1"/>
  <c r="Z3" s="1"/>
  <c r="Z17" s="1"/>
  <c r="Z26" s="1"/>
  <c r="X3" a="1"/>
  <c r="X3" s="1"/>
  <c r="W3" a="1"/>
  <c r="W3" s="1"/>
  <c r="U3" a="1"/>
  <c r="U3" s="1"/>
  <c r="V3" a="1"/>
  <c r="V3" s="1"/>
  <c r="V17" s="1"/>
  <c r="S3" a="1"/>
  <c r="S3" s="1"/>
  <c r="T3" a="1"/>
  <c r="T3" s="1"/>
  <c r="T17" s="1"/>
  <c r="Q25"/>
  <c r="R10" a="1"/>
  <c r="R10" s="1"/>
  <c r="Q20"/>
  <c r="R5" a="1"/>
  <c r="R5" s="1"/>
  <c r="Q23"/>
  <c r="R8" a="1"/>
  <c r="R8" s="1"/>
  <c r="Q19"/>
  <c r="R4" a="1"/>
  <c r="R4" s="1"/>
  <c r="Q22"/>
  <c r="R7" a="1"/>
  <c r="R7" s="1"/>
  <c r="Q24"/>
  <c r="R9" a="1"/>
  <c r="R9" s="1"/>
  <c r="Q21"/>
  <c r="R6" a="1"/>
  <c r="R6" s="1"/>
  <c r="Q18"/>
  <c r="R3" a="1"/>
  <c r="R3" s="1"/>
  <c r="R17" s="1"/>
  <c r="F20"/>
  <c r="F22"/>
  <c r="F24"/>
  <c r="F19"/>
  <c r="F21"/>
  <c r="F23"/>
  <c r="F25"/>
  <c r="F18"/>
  <c r="E17"/>
  <c r="C17"/>
  <c r="S17"/>
  <c r="AB17"/>
  <c r="AB26" s="1"/>
  <c r="X17"/>
  <c r="X26" s="1"/>
  <c r="J17"/>
  <c r="N17"/>
  <c r="I17"/>
  <c r="M17"/>
  <c r="G17"/>
  <c r="K17"/>
  <c r="D17"/>
  <c r="H17"/>
  <c r="L17"/>
  <c r="AH46" i="9"/>
  <c r="AH47" s="1"/>
  <c r="AH48" s="1"/>
  <c r="AH49" s="1"/>
  <c r="AH50" s="1"/>
  <c r="AH51" s="1"/>
  <c r="AH52" s="1"/>
  <c r="AH53" s="1"/>
  <c r="AH54" s="1"/>
  <c r="AH55" s="1"/>
  <c r="AH56" s="1"/>
  <c r="AH57" s="1"/>
  <c r="AH58" s="1"/>
  <c r="AH59" s="1"/>
  <c r="AH60" s="1"/>
  <c r="AH61" s="1"/>
  <c r="AH62" s="1"/>
  <c r="AH63" s="1"/>
  <c r="AH64" s="1"/>
  <c r="AH65" s="1"/>
  <c r="AH66" s="1"/>
  <c r="AH67" s="1"/>
  <c r="AH68" s="1"/>
  <c r="AH69" s="1"/>
  <c r="AH70" s="1"/>
  <c r="AH71" s="1"/>
  <c r="AH72" s="1"/>
  <c r="AH73" s="1"/>
  <c r="AH74" s="1"/>
  <c r="AH75" s="1"/>
  <c r="AH76" s="1"/>
  <c r="AH77" s="1"/>
  <c r="AH78" s="1"/>
  <c r="AH79" s="1"/>
  <c r="AH80" s="1"/>
  <c r="AH81" s="1"/>
  <c r="AH82" s="1"/>
  <c r="AH83" s="1"/>
  <c r="AH84" s="1"/>
  <c r="AH85" s="1"/>
  <c r="AH86" s="1"/>
  <c r="AH87" s="1"/>
  <c r="AH88" s="1"/>
  <c r="AH89" s="1"/>
  <c r="C6" i="1"/>
  <c r="B6" s="1"/>
  <c r="A6"/>
  <c r="D6"/>
  <c r="E5"/>
  <c r="AB18" i="31" l="1"/>
  <c r="AB20"/>
  <c r="AB22"/>
  <c r="AB24"/>
  <c r="AB19"/>
  <c r="AB21"/>
  <c r="AB23"/>
  <c r="AB25"/>
  <c r="Z18"/>
  <c r="Z20"/>
  <c r="Z22"/>
  <c r="Z24"/>
  <c r="Z19"/>
  <c r="Z21"/>
  <c r="Z23"/>
  <c r="Z25"/>
  <c r="X18"/>
  <c r="X20"/>
  <c r="X22"/>
  <c r="X24"/>
  <c r="X19"/>
  <c r="X21"/>
  <c r="X23"/>
  <c r="X25"/>
  <c r="V18"/>
  <c r="V20"/>
  <c r="V22"/>
  <c r="V24"/>
  <c r="V19"/>
  <c r="V21"/>
  <c r="V23"/>
  <c r="V25"/>
  <c r="T18"/>
  <c r="T20"/>
  <c r="T22"/>
  <c r="T24"/>
  <c r="T19"/>
  <c r="T21"/>
  <c r="T23"/>
  <c r="T25"/>
  <c r="S18"/>
  <c r="S20"/>
  <c r="S22"/>
  <c r="S24"/>
  <c r="S19"/>
  <c r="S21"/>
  <c r="S23"/>
  <c r="S25"/>
  <c r="R18"/>
  <c r="R20"/>
  <c r="R22"/>
  <c r="R24"/>
  <c r="R19"/>
  <c r="R21"/>
  <c r="R23"/>
  <c r="R25"/>
  <c r="AC17"/>
  <c r="AC26" s="1"/>
  <c r="AA17"/>
  <c r="AA26" s="1"/>
  <c r="Y17"/>
  <c r="Y26" s="1"/>
  <c r="L35" i="22" s="1"/>
  <c r="W17" i="31"/>
  <c r="W26" s="1"/>
  <c r="L33" i="22" s="1"/>
  <c r="U17" i="31"/>
  <c r="N18"/>
  <c r="N20"/>
  <c r="N22"/>
  <c r="N24"/>
  <c r="N19"/>
  <c r="N21"/>
  <c r="N23"/>
  <c r="N25"/>
  <c r="M20"/>
  <c r="M22"/>
  <c r="M24"/>
  <c r="M19"/>
  <c r="M21"/>
  <c r="M23"/>
  <c r="M25"/>
  <c r="M18"/>
  <c r="L20"/>
  <c r="L22"/>
  <c r="L24"/>
  <c r="L19"/>
  <c r="L21"/>
  <c r="L23"/>
  <c r="L25"/>
  <c r="L18"/>
  <c r="K18"/>
  <c r="K20"/>
  <c r="K22"/>
  <c r="K24"/>
  <c r="K19"/>
  <c r="K21"/>
  <c r="K23"/>
  <c r="K25"/>
  <c r="J18"/>
  <c r="J20"/>
  <c r="J22"/>
  <c r="J24"/>
  <c r="J19"/>
  <c r="J21"/>
  <c r="J23"/>
  <c r="J25"/>
  <c r="I18"/>
  <c r="I20"/>
  <c r="I22"/>
  <c r="I24"/>
  <c r="I19"/>
  <c r="I21"/>
  <c r="I23"/>
  <c r="I25"/>
  <c r="H18"/>
  <c r="H20"/>
  <c r="H22"/>
  <c r="H24"/>
  <c r="H19"/>
  <c r="H21"/>
  <c r="H23"/>
  <c r="H25"/>
  <c r="C19" a="1"/>
  <c r="C19" s="1"/>
  <c r="C20" a="1"/>
  <c r="C20" s="1"/>
  <c r="C21" a="1"/>
  <c r="C21" s="1"/>
  <c r="C22" a="1"/>
  <c r="C22" s="1"/>
  <c r="C23" a="1"/>
  <c r="C23" s="1"/>
  <c r="C24" a="1"/>
  <c r="C24" s="1"/>
  <c r="C25" a="1"/>
  <c r="C25" s="1"/>
  <c r="D20"/>
  <c r="D22"/>
  <c r="D24"/>
  <c r="D19"/>
  <c r="D21"/>
  <c r="D23"/>
  <c r="D25"/>
  <c r="E20"/>
  <c r="E22"/>
  <c r="E24"/>
  <c r="E19"/>
  <c r="E21"/>
  <c r="E23"/>
  <c r="E25"/>
  <c r="G18"/>
  <c r="G20"/>
  <c r="G22"/>
  <c r="G24"/>
  <c r="G19"/>
  <c r="G21"/>
  <c r="G23"/>
  <c r="G25"/>
  <c r="E18"/>
  <c r="D18"/>
  <c r="C18" a="1"/>
  <c r="C18" s="1"/>
  <c r="F26"/>
  <c r="L39" i="22"/>
  <c r="L37"/>
  <c r="L36"/>
  <c r="L34"/>
  <c r="L38"/>
  <c r="C7" i="1"/>
  <c r="B7" s="1"/>
  <c r="A7"/>
  <c r="D7"/>
  <c r="E6"/>
  <c r="H26" i="31" l="1"/>
  <c r="C26"/>
  <c r="E26"/>
  <c r="K26"/>
  <c r="T26"/>
  <c r="S26"/>
  <c r="V26"/>
  <c r="L32" i="22" s="1"/>
  <c r="R26" i="31"/>
  <c r="AC18"/>
  <c r="AC20"/>
  <c r="AC22"/>
  <c r="AC24"/>
  <c r="AC19"/>
  <c r="AC21"/>
  <c r="AC23"/>
  <c r="AC25"/>
  <c r="AA18"/>
  <c r="AA20"/>
  <c r="AA22"/>
  <c r="AA24"/>
  <c r="AA19"/>
  <c r="AA21"/>
  <c r="AA23"/>
  <c r="AA25"/>
  <c r="Y18"/>
  <c r="Y20"/>
  <c r="Y22"/>
  <c r="Y24"/>
  <c r="Y19"/>
  <c r="Y21"/>
  <c r="Y23"/>
  <c r="Y25"/>
  <c r="W18"/>
  <c r="W20"/>
  <c r="W22"/>
  <c r="W24"/>
  <c r="W19"/>
  <c r="W21"/>
  <c r="W23"/>
  <c r="W25"/>
  <c r="U18"/>
  <c r="U20"/>
  <c r="U22"/>
  <c r="U24"/>
  <c r="U19"/>
  <c r="U21"/>
  <c r="U23"/>
  <c r="U25"/>
  <c r="I26"/>
  <c r="N26"/>
  <c r="J26"/>
  <c r="G26"/>
  <c r="D26"/>
  <c r="L26"/>
  <c r="M26"/>
  <c r="C8" i="1"/>
  <c r="B8" s="1"/>
  <c r="A8"/>
  <c r="D8"/>
  <c r="E7"/>
  <c r="U26" i="31" l="1"/>
  <c r="L31" i="22" s="1"/>
  <c r="L30"/>
  <c r="L29"/>
  <c r="L28"/>
  <c r="C9" i="1"/>
  <c r="B9" s="1"/>
  <c r="A9"/>
  <c r="D9"/>
  <c r="E8"/>
  <c r="C10" l="1"/>
  <c r="B10" s="1"/>
  <c r="A10"/>
  <c r="D10"/>
  <c r="E9"/>
  <c r="C11" l="1"/>
  <c r="B11" s="1"/>
  <c r="A11"/>
  <c r="D11"/>
  <c r="E10"/>
  <c r="C12" l="1"/>
  <c r="B12" s="1"/>
  <c r="A12"/>
  <c r="D12"/>
  <c r="E11"/>
  <c r="E12" l="1"/>
  <c r="C13"/>
  <c r="B13" s="1"/>
  <c r="A13"/>
  <c r="D13"/>
  <c r="E13" l="1"/>
  <c r="C14"/>
  <c r="B14" s="1"/>
  <c r="A14"/>
  <c r="D14"/>
  <c r="C15" l="1"/>
  <c r="B15" s="1"/>
  <c r="A15"/>
  <c r="D15"/>
  <c r="E14"/>
  <c r="C16" l="1"/>
  <c r="B16" s="1"/>
  <c r="A16"/>
  <c r="D16"/>
  <c r="E15"/>
  <c r="C17" l="1"/>
  <c r="B17" s="1"/>
  <c r="A17"/>
  <c r="D17"/>
  <c r="E16"/>
  <c r="A18" l="1"/>
  <c r="D18"/>
  <c r="C18"/>
  <c r="B18" s="1"/>
  <c r="E17"/>
  <c r="A19" l="1"/>
  <c r="D19"/>
  <c r="C19"/>
  <c r="B19" s="1"/>
  <c r="E18"/>
  <c r="A20" l="1"/>
  <c r="D20"/>
  <c r="C20"/>
  <c r="B20" s="1"/>
  <c r="E19"/>
  <c r="A21" l="1"/>
  <c r="D21"/>
  <c r="C21"/>
  <c r="B21" s="1"/>
  <c r="E20"/>
  <c r="A22" l="1"/>
  <c r="D22"/>
  <c r="C22"/>
  <c r="B22" s="1"/>
  <c r="E21"/>
  <c r="C23" l="1"/>
  <c r="B23" s="1"/>
  <c r="D23"/>
  <c r="A23"/>
  <c r="E22"/>
  <c r="E23" l="1"/>
  <c r="C24"/>
  <c r="B24" s="1"/>
  <c r="D24"/>
  <c r="A24"/>
  <c r="E24" l="1"/>
  <c r="C25"/>
  <c r="B25" s="1"/>
  <c r="A25"/>
  <c r="D25"/>
  <c r="C26" l="1"/>
  <c r="B26" s="1"/>
  <c r="A26"/>
  <c r="D26"/>
  <c r="E25"/>
  <c r="C27" l="1"/>
  <c r="B27" s="1"/>
  <c r="A27"/>
  <c r="D27"/>
  <c r="E26"/>
  <c r="E27" l="1"/>
  <c r="C28"/>
  <c r="B28" s="1"/>
  <c r="A28"/>
  <c r="D28"/>
  <c r="C29" l="1"/>
  <c r="B29" s="1"/>
  <c r="A29"/>
  <c r="D29"/>
  <c r="E28"/>
  <c r="C30" l="1"/>
  <c r="B30" s="1"/>
  <c r="A30"/>
  <c r="D30"/>
  <c r="E29"/>
  <c r="C31" l="1"/>
  <c r="B31" s="1"/>
  <c r="A31"/>
  <c r="D31"/>
  <c r="E30"/>
  <c r="C32" l="1"/>
  <c r="B32" s="1"/>
  <c r="A32"/>
  <c r="D32"/>
  <c r="E31"/>
  <c r="C33" l="1"/>
  <c r="B33" s="1"/>
  <c r="A33"/>
  <c r="D33"/>
  <c r="E32"/>
  <c r="C34" l="1"/>
  <c r="B34" s="1"/>
  <c r="A34"/>
  <c r="D34"/>
  <c r="E33"/>
  <c r="C35" l="1"/>
  <c r="B35" s="1"/>
  <c r="A35"/>
  <c r="D35"/>
  <c r="E34"/>
  <c r="C36" l="1"/>
  <c r="B36" s="1"/>
  <c r="A36"/>
  <c r="D36"/>
  <c r="E35"/>
  <c r="E36" l="1"/>
  <c r="C37"/>
  <c r="B37" s="1"/>
  <c r="A37"/>
  <c r="D37"/>
  <c r="C38" l="1"/>
  <c r="B38" s="1"/>
  <c r="A38"/>
  <c r="D38"/>
  <c r="E37"/>
  <c r="C39" l="1"/>
  <c r="B39" s="1"/>
  <c r="A39"/>
  <c r="D39"/>
  <c r="E38"/>
  <c r="C40" l="1"/>
  <c r="B40" s="1"/>
  <c r="A40"/>
  <c r="D40"/>
  <c r="E39"/>
  <c r="C41" l="1"/>
  <c r="B41" s="1"/>
  <c r="A41"/>
  <c r="D41"/>
  <c r="E40"/>
  <c r="C42" l="1"/>
  <c r="B42" s="1"/>
  <c r="A42"/>
  <c r="D42"/>
  <c r="E41"/>
  <c r="C43" l="1"/>
  <c r="B43" s="1"/>
  <c r="A43"/>
  <c r="D43"/>
  <c r="E42"/>
  <c r="C44" l="1"/>
  <c r="B44" s="1"/>
  <c r="A44"/>
  <c r="D44"/>
  <c r="E43"/>
  <c r="C45" l="1"/>
  <c r="B45" s="1"/>
  <c r="A45"/>
  <c r="D45"/>
  <c r="E44"/>
  <c r="C46" l="1"/>
  <c r="B46" s="1"/>
  <c r="A46"/>
  <c r="D46"/>
  <c r="E45"/>
  <c r="C47" l="1"/>
  <c r="B47" s="1"/>
  <c r="A47"/>
  <c r="D47"/>
  <c r="E46"/>
  <c r="C48" l="1"/>
  <c r="B48" s="1"/>
  <c r="A48"/>
  <c r="D48"/>
  <c r="E47"/>
  <c r="A49" l="1"/>
  <c r="D49"/>
  <c r="C49"/>
  <c r="B49" s="1"/>
  <c r="E48"/>
  <c r="A50" l="1"/>
  <c r="D50"/>
  <c r="C50"/>
  <c r="B50" s="1"/>
  <c r="E49"/>
  <c r="A51" l="1"/>
  <c r="D51"/>
  <c r="C51"/>
  <c r="B51" s="1"/>
  <c r="E50"/>
  <c r="A52" l="1"/>
  <c r="D52"/>
  <c r="C52"/>
  <c r="B52" s="1"/>
  <c r="E51"/>
  <c r="A53" l="1"/>
  <c r="D53"/>
  <c r="C53"/>
  <c r="B53" s="1"/>
  <c r="E52"/>
  <c r="A54" l="1"/>
  <c r="D54"/>
  <c r="C54"/>
  <c r="B54" s="1"/>
  <c r="E53"/>
  <c r="A55" l="1"/>
  <c r="D55"/>
  <c r="C55"/>
  <c r="B55" s="1"/>
  <c r="E54"/>
  <c r="A56" l="1"/>
  <c r="D56"/>
  <c r="C56"/>
  <c r="B56" s="1"/>
  <c r="E55"/>
  <c r="A57" l="1"/>
  <c r="D57"/>
  <c r="C57"/>
  <c r="B57" s="1"/>
  <c r="E56"/>
  <c r="A58" l="1"/>
  <c r="D58"/>
  <c r="C58"/>
  <c r="B58" s="1"/>
  <c r="E57"/>
  <c r="A59" l="1"/>
  <c r="D59"/>
  <c r="C59"/>
  <c r="B59" s="1"/>
  <c r="E58"/>
  <c r="A60" l="1"/>
  <c r="D60"/>
  <c r="C60"/>
  <c r="B60" s="1"/>
  <c r="E59"/>
  <c r="A61" l="1"/>
  <c r="D61"/>
  <c r="C61"/>
  <c r="B61" s="1"/>
  <c r="E60"/>
  <c r="A62" l="1"/>
  <c r="D62"/>
  <c r="C62"/>
  <c r="B62" s="1"/>
  <c r="E61"/>
  <c r="A63" l="1"/>
  <c r="D63"/>
  <c r="C63"/>
  <c r="B63" s="1"/>
  <c r="E62"/>
  <c r="D64" l="1"/>
  <c r="C64"/>
  <c r="B64" s="1"/>
  <c r="A64"/>
  <c r="E63"/>
  <c r="E64" l="1"/>
  <c r="A65"/>
  <c r="D65"/>
  <c r="C65"/>
  <c r="B65" s="1"/>
  <c r="E65" l="1"/>
  <c r="D66"/>
  <c r="C66"/>
  <c r="B66" s="1"/>
  <c r="A66"/>
  <c r="E66" l="1"/>
  <c r="A67"/>
  <c r="C67"/>
  <c r="B67" s="1"/>
  <c r="D67"/>
  <c r="A68" l="1"/>
  <c r="C68"/>
  <c r="B68" s="1"/>
  <c r="D68"/>
  <c r="E67"/>
  <c r="E68" l="1"/>
  <c r="A69"/>
  <c r="C69"/>
  <c r="B69" s="1"/>
  <c r="D69"/>
  <c r="A70" l="1"/>
  <c r="D70"/>
  <c r="C70"/>
  <c r="B70" s="1"/>
  <c r="E69"/>
  <c r="E70" l="1"/>
  <c r="A71"/>
  <c r="C71"/>
  <c r="B71" s="1"/>
  <c r="D71"/>
  <c r="A72" l="1"/>
  <c r="D72"/>
  <c r="C72"/>
  <c r="B72" s="1"/>
  <c r="E71"/>
  <c r="E72" l="1"/>
  <c r="A73"/>
  <c r="D73"/>
  <c r="C73"/>
  <c r="B73" s="1"/>
  <c r="D74" l="1"/>
  <c r="C74"/>
  <c r="B74" s="1"/>
  <c r="A74"/>
  <c r="E73"/>
  <c r="E74" l="1"/>
  <c r="D75"/>
  <c r="A75"/>
  <c r="C75"/>
  <c r="B75" s="1"/>
  <c r="E75" l="1"/>
  <c r="A76"/>
  <c r="C76"/>
  <c r="B76" s="1"/>
  <c r="D76"/>
  <c r="E76" l="1"/>
  <c r="A77"/>
  <c r="C77"/>
  <c r="B77" s="1"/>
  <c r="D77"/>
  <c r="A78" l="1"/>
  <c r="D78"/>
  <c r="C78"/>
  <c r="B78" s="1"/>
  <c r="E77"/>
  <c r="E78" l="1"/>
  <c r="A79"/>
  <c r="C79"/>
  <c r="B79" s="1"/>
  <c r="D79"/>
  <c r="A80" l="1"/>
  <c r="D80"/>
  <c r="C80"/>
  <c r="B80" s="1"/>
  <c r="E79"/>
  <c r="E80" l="1"/>
  <c r="A81"/>
  <c r="C81"/>
  <c r="B81" s="1"/>
  <c r="D81"/>
  <c r="A82" l="1"/>
  <c r="C82"/>
  <c r="B82" s="1"/>
  <c r="D82"/>
  <c r="E81"/>
  <c r="E82" l="1"/>
  <c r="D83"/>
  <c r="A83"/>
  <c r="C83"/>
  <c r="B83" s="1"/>
  <c r="A84" l="1"/>
  <c r="D84"/>
  <c r="C84"/>
  <c r="B84" s="1"/>
  <c r="E83"/>
  <c r="A85" l="1"/>
  <c r="D85"/>
  <c r="C85"/>
  <c r="B85" s="1"/>
  <c r="E84"/>
  <c r="A86" l="1"/>
  <c r="D86"/>
  <c r="C86"/>
  <c r="B86" s="1"/>
  <c r="E85"/>
  <c r="A87" l="1"/>
  <c r="D87"/>
  <c r="C87"/>
  <c r="B87" s="1"/>
  <c r="E86"/>
  <c r="A88" l="1"/>
  <c r="D88"/>
  <c r="C88"/>
  <c r="B88" s="1"/>
  <c r="E87"/>
  <c r="A89" l="1"/>
  <c r="D89"/>
  <c r="C89"/>
  <c r="B89" s="1"/>
  <c r="E88"/>
  <c r="A90" l="1"/>
  <c r="D90"/>
  <c r="C90"/>
  <c r="B90" s="1"/>
  <c r="E89"/>
  <c r="A91" l="1"/>
  <c r="D91"/>
  <c r="C91"/>
  <c r="B91" s="1"/>
  <c r="E90"/>
  <c r="A92" l="1"/>
  <c r="D92"/>
  <c r="C92"/>
  <c r="B92" s="1"/>
  <c r="E91"/>
  <c r="A93" l="1"/>
  <c r="D93"/>
  <c r="C93"/>
  <c r="B93" s="1"/>
  <c r="E92"/>
  <c r="A94" l="1"/>
  <c r="D94"/>
  <c r="C94"/>
  <c r="B94" s="1"/>
  <c r="E93"/>
  <c r="A95" l="1"/>
  <c r="D95"/>
  <c r="C95"/>
  <c r="B95" s="1"/>
  <c r="E94"/>
  <c r="A96" l="1"/>
  <c r="D96"/>
  <c r="C96"/>
  <c r="B96" s="1"/>
  <c r="E95"/>
  <c r="A97" l="1"/>
  <c r="D97"/>
  <c r="C97"/>
  <c r="B97" s="1"/>
  <c r="E96"/>
  <c r="A98" l="1"/>
  <c r="D98"/>
  <c r="C98"/>
  <c r="B98" s="1"/>
  <c r="E97"/>
  <c r="A99" l="1"/>
  <c r="D99"/>
  <c r="C99"/>
  <c r="B99" s="1"/>
  <c r="E98"/>
  <c r="A100" l="1"/>
  <c r="D100"/>
  <c r="C100"/>
  <c r="B100" s="1"/>
  <c r="E99"/>
  <c r="A101" l="1"/>
  <c r="D101"/>
  <c r="C101"/>
  <c r="B101" s="1"/>
  <c r="E100"/>
  <c r="A102" l="1"/>
  <c r="D102"/>
  <c r="C102"/>
  <c r="B102" s="1"/>
  <c r="E101"/>
  <c r="A103" l="1"/>
  <c r="D103"/>
  <c r="C103"/>
  <c r="B103" s="1"/>
  <c r="E102"/>
  <c r="A104" l="1"/>
  <c r="D104"/>
  <c r="C104"/>
  <c r="B104" s="1"/>
  <c r="E103"/>
  <c r="A105" l="1"/>
  <c r="D105"/>
  <c r="C105"/>
  <c r="B105" s="1"/>
  <c r="E104"/>
  <c r="A106" l="1"/>
  <c r="D106"/>
  <c r="C106"/>
  <c r="B106" s="1"/>
  <c r="E105"/>
  <c r="A107" l="1"/>
  <c r="D107"/>
  <c r="C107"/>
  <c r="B107" s="1"/>
  <c r="E106"/>
  <c r="A108" l="1"/>
  <c r="D108"/>
  <c r="C108"/>
  <c r="B108" s="1"/>
  <c r="E107"/>
  <c r="A109" l="1"/>
  <c r="D109"/>
  <c r="C109"/>
  <c r="B109" s="1"/>
  <c r="E108"/>
  <c r="A110" l="1"/>
  <c r="D110"/>
  <c r="C110"/>
  <c r="B110" s="1"/>
  <c r="E109"/>
  <c r="A111" l="1"/>
  <c r="D111"/>
  <c r="C111"/>
  <c r="B111" s="1"/>
  <c r="E110"/>
  <c r="A112" l="1"/>
  <c r="D112"/>
  <c r="C112"/>
  <c r="B112" s="1"/>
  <c r="E111"/>
  <c r="A113" l="1"/>
  <c r="D113"/>
  <c r="C113"/>
  <c r="B113" s="1"/>
  <c r="E112"/>
  <c r="A114" l="1"/>
  <c r="D114"/>
  <c r="C114"/>
  <c r="B114" s="1"/>
  <c r="E113"/>
  <c r="A115" l="1"/>
  <c r="D115"/>
  <c r="C115"/>
  <c r="B115" s="1"/>
  <c r="E114"/>
  <c r="A116" l="1"/>
  <c r="D116"/>
  <c r="C116"/>
  <c r="B116" s="1"/>
  <c r="E115"/>
  <c r="A117" l="1"/>
  <c r="D117"/>
  <c r="C117"/>
  <c r="B117" s="1"/>
  <c r="E116"/>
  <c r="A118" l="1"/>
  <c r="D118"/>
  <c r="C118"/>
  <c r="B118" s="1"/>
  <c r="E117"/>
  <c r="A119" l="1"/>
  <c r="D119"/>
  <c r="C119"/>
  <c r="B119" s="1"/>
  <c r="E118"/>
  <c r="A120" l="1"/>
  <c r="D120"/>
  <c r="C120"/>
  <c r="B120" s="1"/>
  <c r="E119"/>
  <c r="A121" l="1"/>
  <c r="D121"/>
  <c r="C121"/>
  <c r="B121" s="1"/>
  <c r="E120"/>
  <c r="A122" l="1"/>
  <c r="D122"/>
  <c r="C122"/>
  <c r="B122" s="1"/>
  <c r="E121"/>
  <c r="A123" l="1"/>
  <c r="D123"/>
  <c r="C123"/>
  <c r="B123" s="1"/>
  <c r="E122"/>
  <c r="A124" l="1"/>
  <c r="D124"/>
  <c r="C124"/>
  <c r="B124" s="1"/>
  <c r="E123"/>
  <c r="A125" l="1"/>
  <c r="D125"/>
  <c r="C125"/>
  <c r="B125" s="1"/>
  <c r="E124"/>
  <c r="A126" l="1"/>
  <c r="D126"/>
  <c r="C126"/>
  <c r="B126" s="1"/>
  <c r="E125"/>
  <c r="A127" l="1"/>
  <c r="D127"/>
  <c r="C127"/>
  <c r="B127" s="1"/>
  <c r="E126"/>
  <c r="A128" l="1"/>
  <c r="D128"/>
  <c r="C128"/>
  <c r="B128" s="1"/>
  <c r="E127"/>
  <c r="A129" l="1"/>
  <c r="D129"/>
  <c r="C129"/>
  <c r="B129" s="1"/>
  <c r="E128"/>
  <c r="A130" l="1"/>
  <c r="D130"/>
  <c r="C130"/>
  <c r="B130" s="1"/>
  <c r="E129"/>
  <c r="A131" l="1"/>
  <c r="D131"/>
  <c r="C131"/>
  <c r="B131" s="1"/>
  <c r="E130"/>
  <c r="A132" l="1"/>
  <c r="D132"/>
  <c r="C132"/>
  <c r="B132" s="1"/>
  <c r="E131"/>
  <c r="A133" l="1"/>
  <c r="D133"/>
  <c r="C133"/>
  <c r="B133" s="1"/>
  <c r="E132"/>
  <c r="A134" l="1"/>
  <c r="D134"/>
  <c r="C134"/>
  <c r="B134" s="1"/>
  <c r="E133"/>
  <c r="A135" l="1"/>
  <c r="D135"/>
  <c r="C135"/>
  <c r="B135" s="1"/>
  <c r="E134"/>
  <c r="A136" l="1"/>
  <c r="D136"/>
  <c r="C136"/>
  <c r="B136" s="1"/>
  <c r="E135"/>
  <c r="A137" l="1"/>
  <c r="D137"/>
  <c r="C137"/>
  <c r="B137" s="1"/>
  <c r="E136"/>
  <c r="A138" l="1"/>
  <c r="D138"/>
  <c r="C138"/>
  <c r="B138" s="1"/>
  <c r="E137"/>
  <c r="A139" l="1"/>
  <c r="D139"/>
  <c r="C139"/>
  <c r="B139" s="1"/>
  <c r="E138"/>
  <c r="A140" l="1"/>
  <c r="D140"/>
  <c r="C140"/>
  <c r="B140" s="1"/>
  <c r="E139"/>
  <c r="A141" l="1"/>
  <c r="D141"/>
  <c r="C141"/>
  <c r="B141" s="1"/>
  <c r="E140"/>
  <c r="A142" l="1"/>
  <c r="D142"/>
  <c r="C142"/>
  <c r="B142" s="1"/>
  <c r="E141"/>
  <c r="A143" l="1"/>
  <c r="D143"/>
  <c r="C143"/>
  <c r="B143" s="1"/>
  <c r="E142"/>
  <c r="A144" l="1"/>
  <c r="D144"/>
  <c r="C144"/>
  <c r="B144" s="1"/>
  <c r="E143"/>
  <c r="A145" l="1"/>
  <c r="D145"/>
  <c r="C145"/>
  <c r="B145" s="1"/>
  <c r="E144"/>
  <c r="A146" l="1"/>
  <c r="D146"/>
  <c r="C146"/>
  <c r="B146" s="1"/>
  <c r="E145"/>
  <c r="A147" l="1"/>
  <c r="D147"/>
  <c r="C147"/>
  <c r="B147" s="1"/>
  <c r="E146"/>
  <c r="A148" l="1"/>
  <c r="D148"/>
  <c r="C148"/>
  <c r="B148" s="1"/>
  <c r="E147"/>
  <c r="A149" l="1"/>
  <c r="D149"/>
  <c r="C149"/>
  <c r="B149" s="1"/>
  <c r="E148"/>
  <c r="A150" l="1"/>
  <c r="D150"/>
  <c r="C150"/>
  <c r="B150" s="1"/>
  <c r="E149"/>
  <c r="A151" l="1"/>
  <c r="D151"/>
  <c r="C151"/>
  <c r="B151" s="1"/>
  <c r="E150"/>
  <c r="A152" l="1"/>
  <c r="D152"/>
  <c r="C152"/>
  <c r="B152" s="1"/>
  <c r="E151"/>
  <c r="A153" l="1"/>
  <c r="D153"/>
  <c r="C153"/>
  <c r="B153" s="1"/>
  <c r="E152"/>
  <c r="A154" l="1"/>
  <c r="D154"/>
  <c r="C154"/>
  <c r="B154" s="1"/>
  <c r="E153"/>
  <c r="A155" l="1"/>
  <c r="D155"/>
  <c r="C155"/>
  <c r="B155" s="1"/>
  <c r="E154"/>
  <c r="A156" l="1"/>
  <c r="D156"/>
  <c r="C156"/>
  <c r="B156" s="1"/>
  <c r="E155"/>
  <c r="A157" l="1"/>
  <c r="D157"/>
  <c r="C157"/>
  <c r="B157" s="1"/>
  <c r="E156"/>
  <c r="A158" l="1"/>
  <c r="D158"/>
  <c r="C158"/>
  <c r="B158" s="1"/>
  <c r="E157"/>
  <c r="A159" l="1"/>
  <c r="D159"/>
  <c r="C159"/>
  <c r="B159" s="1"/>
  <c r="E158"/>
  <c r="A160" l="1"/>
  <c r="D160"/>
  <c r="C160"/>
  <c r="B160" s="1"/>
  <c r="E159"/>
  <c r="A161" l="1"/>
  <c r="D161"/>
  <c r="C161"/>
  <c r="B161" s="1"/>
  <c r="E160"/>
  <c r="A162" l="1"/>
  <c r="D162"/>
  <c r="C162"/>
  <c r="B162" s="1"/>
  <c r="E161"/>
  <c r="A163" l="1"/>
  <c r="D163"/>
  <c r="C163"/>
  <c r="B163" s="1"/>
  <c r="E162"/>
  <c r="A164" l="1"/>
  <c r="D164"/>
  <c r="C164"/>
  <c r="B164" s="1"/>
  <c r="E163"/>
  <c r="A165" l="1"/>
  <c r="D165"/>
  <c r="C165"/>
  <c r="B165" s="1"/>
  <c r="E164"/>
  <c r="A166" l="1"/>
  <c r="D166"/>
  <c r="C166"/>
  <c r="B166" s="1"/>
  <c r="E165"/>
  <c r="A167" l="1"/>
  <c r="D167"/>
  <c r="C167"/>
  <c r="B167" s="1"/>
  <c r="E166"/>
  <c r="A168" l="1"/>
  <c r="D168"/>
  <c r="C168"/>
  <c r="B168" s="1"/>
  <c r="E167"/>
  <c r="A169" l="1"/>
  <c r="D169"/>
  <c r="C169"/>
  <c r="B169" s="1"/>
  <c r="E168"/>
  <c r="A170" l="1"/>
  <c r="D170"/>
  <c r="C170"/>
  <c r="B170" s="1"/>
  <c r="E169"/>
  <c r="A171" l="1"/>
  <c r="D171"/>
  <c r="C171"/>
  <c r="B171" s="1"/>
  <c r="E170"/>
  <c r="A172" l="1"/>
  <c r="D172"/>
  <c r="C172"/>
  <c r="B172" s="1"/>
  <c r="E171"/>
  <c r="A173" l="1"/>
  <c r="D173"/>
  <c r="C173"/>
  <c r="B173" s="1"/>
  <c r="E172"/>
  <c r="A174" l="1"/>
  <c r="D174"/>
  <c r="C174"/>
  <c r="B174" s="1"/>
  <c r="E173"/>
  <c r="A175" l="1"/>
  <c r="D175"/>
  <c r="C175"/>
  <c r="B175" s="1"/>
  <c r="E174"/>
  <c r="A176" l="1"/>
  <c r="D176"/>
  <c r="C176"/>
  <c r="B176" s="1"/>
  <c r="E175"/>
  <c r="A177" l="1"/>
  <c r="D177"/>
  <c r="C177"/>
  <c r="B177" s="1"/>
  <c r="E176"/>
  <c r="A178" l="1"/>
  <c r="D178"/>
  <c r="C178"/>
  <c r="B178" s="1"/>
  <c r="E177"/>
  <c r="A179" l="1"/>
  <c r="D179"/>
  <c r="C179"/>
  <c r="B179" s="1"/>
  <c r="E178"/>
  <c r="A180" l="1"/>
  <c r="D180"/>
  <c r="C180"/>
  <c r="B180" s="1"/>
  <c r="E179"/>
  <c r="A181" l="1"/>
  <c r="D181"/>
  <c r="C181"/>
  <c r="B181" s="1"/>
  <c r="E180"/>
  <c r="A182" l="1"/>
  <c r="D182"/>
  <c r="C182"/>
  <c r="B182" s="1"/>
  <c r="E181"/>
  <c r="A183" l="1"/>
  <c r="D183"/>
  <c r="C183"/>
  <c r="B183" s="1"/>
  <c r="E182"/>
  <c r="A184" l="1"/>
  <c r="D184"/>
  <c r="C184"/>
  <c r="B184" s="1"/>
  <c r="E183"/>
  <c r="A185" l="1"/>
  <c r="D185"/>
  <c r="C185"/>
  <c r="B185" s="1"/>
  <c r="E184"/>
  <c r="A186" l="1"/>
  <c r="D186"/>
  <c r="C186"/>
  <c r="B186" s="1"/>
  <c r="E185"/>
  <c r="A187" l="1"/>
  <c r="D187"/>
  <c r="C187"/>
  <c r="B187" s="1"/>
  <c r="E186"/>
  <c r="A188" l="1"/>
  <c r="D188"/>
  <c r="C188"/>
  <c r="B188" s="1"/>
  <c r="E187"/>
  <c r="A189" l="1"/>
  <c r="D189"/>
  <c r="C189"/>
  <c r="B189" s="1"/>
  <c r="E188"/>
  <c r="A190" l="1"/>
  <c r="D190"/>
  <c r="C190"/>
  <c r="B190" s="1"/>
  <c r="E189"/>
  <c r="A191" l="1"/>
  <c r="D191"/>
  <c r="C191"/>
  <c r="B191" s="1"/>
  <c r="E190"/>
  <c r="A192" l="1"/>
  <c r="D192"/>
  <c r="C192"/>
  <c r="B192" s="1"/>
  <c r="E191"/>
  <c r="A193" l="1"/>
  <c r="D193"/>
  <c r="C193"/>
  <c r="B193" s="1"/>
  <c r="E192"/>
  <c r="A194" l="1"/>
  <c r="D194"/>
  <c r="C194"/>
  <c r="B194" s="1"/>
  <c r="E193"/>
  <c r="C195" l="1"/>
  <c r="B195" s="1"/>
  <c r="D195"/>
  <c r="A195"/>
  <c r="E194"/>
  <c r="E195" l="1"/>
  <c r="A196"/>
  <c r="D196"/>
  <c r="C196"/>
  <c r="B196" s="1"/>
  <c r="A197" l="1"/>
  <c r="D197"/>
  <c r="C197"/>
  <c r="B197" s="1"/>
  <c r="E196"/>
  <c r="A198" l="1"/>
  <c r="D198"/>
  <c r="C198"/>
  <c r="B198" s="1"/>
  <c r="E197"/>
  <c r="A199" l="1"/>
  <c r="D199"/>
  <c r="C199"/>
  <c r="B199" s="1"/>
  <c r="E198"/>
  <c r="A200" l="1"/>
  <c r="D200"/>
  <c r="C200"/>
  <c r="B200" s="1"/>
  <c r="E199"/>
  <c r="A201" l="1"/>
  <c r="D201"/>
  <c r="C201"/>
  <c r="B201" s="1"/>
  <c r="E200"/>
  <c r="A202" l="1"/>
  <c r="D202"/>
  <c r="C202"/>
  <c r="B202" s="1"/>
  <c r="E201"/>
  <c r="A203" l="1"/>
  <c r="D203"/>
  <c r="C203"/>
  <c r="B203" s="1"/>
  <c r="E202"/>
  <c r="A204" l="1"/>
  <c r="D204"/>
  <c r="C204"/>
  <c r="B204" s="1"/>
  <c r="E203"/>
  <c r="A205" l="1"/>
  <c r="D205"/>
  <c r="C205"/>
  <c r="B205" s="1"/>
  <c r="E204"/>
  <c r="A206" l="1"/>
  <c r="D206"/>
  <c r="C206"/>
  <c r="B206" s="1"/>
  <c r="E205"/>
  <c r="A207" l="1"/>
  <c r="D207"/>
  <c r="C207"/>
  <c r="B207" s="1"/>
  <c r="E206"/>
  <c r="A208" l="1"/>
  <c r="D208"/>
  <c r="C208"/>
  <c r="B208" s="1"/>
  <c r="E207"/>
  <c r="A209" l="1"/>
  <c r="D209"/>
  <c r="C209"/>
  <c r="B209" s="1"/>
  <c r="E208"/>
  <c r="A210" l="1"/>
  <c r="D210"/>
  <c r="C210"/>
  <c r="B210" s="1"/>
  <c r="E209"/>
  <c r="A211" l="1"/>
  <c r="D211"/>
  <c r="C211"/>
  <c r="B211" s="1"/>
  <c r="E210"/>
  <c r="A212" l="1"/>
  <c r="D212"/>
  <c r="C212"/>
  <c r="B212" s="1"/>
  <c r="E211"/>
  <c r="A213" l="1"/>
  <c r="D213"/>
  <c r="C213"/>
  <c r="B213" s="1"/>
  <c r="E212"/>
  <c r="A214" l="1"/>
  <c r="D214"/>
  <c r="C214"/>
  <c r="B214" s="1"/>
  <c r="E213"/>
  <c r="A215" l="1"/>
  <c r="D215"/>
  <c r="C215"/>
  <c r="B215" s="1"/>
  <c r="E214"/>
  <c r="A216" l="1"/>
  <c r="D216"/>
  <c r="C216"/>
  <c r="B216" s="1"/>
  <c r="E215"/>
  <c r="A217" l="1"/>
  <c r="D217"/>
  <c r="C217"/>
  <c r="B217" s="1"/>
  <c r="E216"/>
  <c r="A218" l="1"/>
  <c r="D218"/>
  <c r="C218"/>
  <c r="B218" s="1"/>
  <c r="E217"/>
  <c r="A219" l="1"/>
  <c r="D219"/>
  <c r="C219"/>
  <c r="B219" s="1"/>
  <c r="E218"/>
  <c r="A220" l="1"/>
  <c r="D220"/>
  <c r="C220"/>
  <c r="B220" s="1"/>
  <c r="E219"/>
  <c r="A221" l="1"/>
  <c r="D221"/>
  <c r="C221"/>
  <c r="B221" s="1"/>
  <c r="E220"/>
  <c r="A222" l="1"/>
  <c r="D222"/>
  <c r="C222"/>
  <c r="B222" s="1"/>
  <c r="E221"/>
  <c r="A223" l="1"/>
  <c r="D223"/>
  <c r="C223"/>
  <c r="B223" s="1"/>
  <c r="E222"/>
  <c r="A224" l="1"/>
  <c r="D224"/>
  <c r="C224"/>
  <c r="B224" s="1"/>
  <c r="E223"/>
  <c r="A225" l="1"/>
  <c r="D225"/>
  <c r="C225"/>
  <c r="B225" s="1"/>
  <c r="E224"/>
  <c r="A226" l="1"/>
  <c r="D226"/>
  <c r="C226"/>
  <c r="B226" s="1"/>
  <c r="E225"/>
  <c r="A227" l="1"/>
  <c r="D227"/>
  <c r="C227"/>
  <c r="B227" s="1"/>
  <c r="E226"/>
  <c r="A228" l="1"/>
  <c r="D228"/>
  <c r="C228"/>
  <c r="B228" s="1"/>
  <c r="E227"/>
  <c r="A229" l="1"/>
  <c r="D229"/>
  <c r="C229"/>
  <c r="B229" s="1"/>
  <c r="E228"/>
  <c r="A230" l="1"/>
  <c r="D230"/>
  <c r="C230"/>
  <c r="B230" s="1"/>
  <c r="E229"/>
  <c r="A231" l="1"/>
  <c r="D231"/>
  <c r="C231"/>
  <c r="B231" s="1"/>
  <c r="E230"/>
  <c r="A232" l="1"/>
  <c r="D232"/>
  <c r="C232"/>
  <c r="B232" s="1"/>
  <c r="E231"/>
  <c r="A233" l="1"/>
  <c r="D233"/>
  <c r="C233"/>
  <c r="B233" s="1"/>
  <c r="E232"/>
  <c r="A234" l="1"/>
  <c r="D234"/>
  <c r="C234"/>
  <c r="B234" s="1"/>
  <c r="E233"/>
  <c r="A235" l="1"/>
  <c r="D235"/>
  <c r="C235"/>
  <c r="B235" s="1"/>
  <c r="E234"/>
  <c r="A236" l="1"/>
  <c r="D236"/>
  <c r="C236"/>
  <c r="B236" s="1"/>
  <c r="E235"/>
  <c r="A237" l="1"/>
  <c r="D237"/>
  <c r="C237"/>
  <c r="B237" s="1"/>
  <c r="E236"/>
  <c r="A238" l="1"/>
  <c r="D238"/>
  <c r="C238"/>
  <c r="B238" s="1"/>
  <c r="E237"/>
  <c r="A239" l="1"/>
  <c r="D239"/>
  <c r="C239"/>
  <c r="B239" s="1"/>
  <c r="E238"/>
  <c r="A240" l="1"/>
  <c r="D240"/>
  <c r="C240"/>
  <c r="B240" s="1"/>
  <c r="E239"/>
  <c r="A241" l="1"/>
  <c r="D241"/>
  <c r="C241"/>
  <c r="B241" s="1"/>
  <c r="E240"/>
  <c r="A242" l="1"/>
  <c r="D242"/>
  <c r="C242"/>
  <c r="B242" s="1"/>
  <c r="E241"/>
  <c r="A243" l="1"/>
  <c r="D243"/>
  <c r="C243"/>
  <c r="B243" s="1"/>
  <c r="E242"/>
  <c r="A244" l="1"/>
  <c r="D244"/>
  <c r="C244"/>
  <c r="B244" s="1"/>
  <c r="E243"/>
  <c r="A245" l="1"/>
  <c r="D245"/>
  <c r="C245"/>
  <c r="B245" s="1"/>
  <c r="E244"/>
  <c r="E245" l="1"/>
  <c r="A246"/>
  <c r="D246"/>
  <c r="C246"/>
  <c r="B246" s="1"/>
  <c r="A247" l="1"/>
  <c r="D247"/>
  <c r="C247"/>
  <c r="B247" s="1"/>
  <c r="E246"/>
  <c r="A248" l="1"/>
  <c r="D248"/>
  <c r="C248"/>
  <c r="B248" s="1"/>
  <c r="E247"/>
  <c r="A249" l="1"/>
  <c r="D249"/>
  <c r="C249"/>
  <c r="B249" s="1"/>
  <c r="E248"/>
  <c r="A250" l="1"/>
  <c r="D250"/>
  <c r="C250"/>
  <c r="B250" s="1"/>
  <c r="E249"/>
  <c r="A251" l="1"/>
  <c r="D251"/>
  <c r="C251"/>
  <c r="B251" s="1"/>
  <c r="E250"/>
  <c r="A252" l="1"/>
  <c r="D252"/>
  <c r="C252"/>
  <c r="B252" s="1"/>
  <c r="E251"/>
  <c r="A253" l="1"/>
  <c r="D253"/>
  <c r="C253"/>
  <c r="B253" s="1"/>
  <c r="E252"/>
  <c r="A254" l="1"/>
  <c r="D254"/>
  <c r="C254"/>
  <c r="B254" s="1"/>
  <c r="E253"/>
  <c r="A255" l="1"/>
  <c r="D255"/>
  <c r="C255"/>
  <c r="B255" s="1"/>
  <c r="E254"/>
  <c r="A256" l="1"/>
  <c r="D256"/>
  <c r="C256"/>
  <c r="B256" s="1"/>
  <c r="E255"/>
  <c r="A257" l="1"/>
  <c r="D257"/>
  <c r="C257"/>
  <c r="B257" s="1"/>
  <c r="E256"/>
  <c r="A258" l="1"/>
  <c r="D258"/>
  <c r="C258"/>
  <c r="B258" s="1"/>
  <c r="E257"/>
  <c r="A259" l="1"/>
  <c r="D259"/>
  <c r="C259"/>
  <c r="B259" s="1"/>
  <c r="E258"/>
  <c r="A260" l="1"/>
  <c r="D260"/>
  <c r="C260"/>
  <c r="B260" s="1"/>
  <c r="E259"/>
  <c r="A261" l="1"/>
  <c r="D261"/>
  <c r="C261"/>
  <c r="B261" s="1"/>
  <c r="E260"/>
  <c r="A262" l="1"/>
  <c r="D262"/>
  <c r="C262"/>
  <c r="B262" s="1"/>
  <c r="E261"/>
  <c r="A263" l="1"/>
  <c r="D263"/>
  <c r="C263"/>
  <c r="B263" s="1"/>
  <c r="E262"/>
  <c r="A264" l="1"/>
  <c r="D264"/>
  <c r="C264"/>
  <c r="B264" s="1"/>
  <c r="E263"/>
  <c r="A265" l="1"/>
  <c r="D265"/>
  <c r="C265"/>
  <c r="B265" s="1"/>
  <c r="E264"/>
  <c r="A266" l="1"/>
  <c r="D266"/>
  <c r="C266"/>
  <c r="B266" s="1"/>
  <c r="E265"/>
  <c r="A267" l="1"/>
  <c r="D267"/>
  <c r="C267"/>
  <c r="B267" s="1"/>
  <c r="E266"/>
  <c r="A268" l="1"/>
  <c r="D268"/>
  <c r="C268"/>
  <c r="B268" s="1"/>
  <c r="E267"/>
  <c r="A269" l="1"/>
  <c r="D269"/>
  <c r="C269"/>
  <c r="B269" s="1"/>
  <c r="E268"/>
  <c r="A270" l="1"/>
  <c r="D270"/>
  <c r="C270"/>
  <c r="B270" s="1"/>
  <c r="E269"/>
  <c r="A271" l="1"/>
  <c r="D271"/>
  <c r="C271"/>
  <c r="B271" s="1"/>
  <c r="E270"/>
  <c r="A272" l="1"/>
  <c r="D272"/>
  <c r="C272"/>
  <c r="B272" s="1"/>
  <c r="E271"/>
  <c r="A273" l="1"/>
  <c r="D273"/>
  <c r="C273"/>
  <c r="B273" s="1"/>
  <c r="E272"/>
  <c r="A274" l="1"/>
  <c r="D274"/>
  <c r="C274"/>
  <c r="B274" s="1"/>
  <c r="E273"/>
  <c r="A275" l="1"/>
  <c r="D275"/>
  <c r="C275"/>
  <c r="B275" s="1"/>
  <c r="E274"/>
  <c r="A276" l="1"/>
  <c r="D276"/>
  <c r="C276"/>
  <c r="B276" s="1"/>
  <c r="E275"/>
  <c r="A277" l="1"/>
  <c r="D277"/>
  <c r="C277"/>
  <c r="B277" s="1"/>
  <c r="E276"/>
  <c r="A278" l="1"/>
  <c r="D278"/>
  <c r="C278"/>
  <c r="B278" s="1"/>
  <c r="E277"/>
  <c r="A279" l="1"/>
  <c r="D279"/>
  <c r="C279"/>
  <c r="B279" s="1"/>
  <c r="E278"/>
  <c r="A280" l="1"/>
  <c r="D280"/>
  <c r="C280"/>
  <c r="B280" s="1"/>
  <c r="E279"/>
  <c r="A281" l="1"/>
  <c r="D281"/>
  <c r="C281"/>
  <c r="B281" s="1"/>
  <c r="E280"/>
  <c r="A282" l="1"/>
  <c r="D282"/>
  <c r="C282"/>
  <c r="B282" s="1"/>
  <c r="E281"/>
  <c r="A283" l="1"/>
  <c r="D283"/>
  <c r="C283"/>
  <c r="B283" s="1"/>
  <c r="E282"/>
  <c r="A284" l="1"/>
  <c r="D284"/>
  <c r="C284"/>
  <c r="B284" s="1"/>
  <c r="E283"/>
  <c r="A285" l="1"/>
  <c r="D285"/>
  <c r="C285"/>
  <c r="B285" s="1"/>
  <c r="E284"/>
  <c r="A286" l="1"/>
  <c r="D286"/>
  <c r="C286"/>
  <c r="B286" s="1"/>
  <c r="E285"/>
  <c r="A287" l="1"/>
  <c r="D287"/>
  <c r="C287"/>
  <c r="B287" s="1"/>
  <c r="E286"/>
  <c r="A288" l="1"/>
  <c r="D288"/>
  <c r="C288"/>
  <c r="B288" s="1"/>
  <c r="E287"/>
  <c r="A289" l="1"/>
  <c r="D289"/>
  <c r="C289"/>
  <c r="B289" s="1"/>
  <c r="E288"/>
  <c r="A290" l="1"/>
  <c r="D290"/>
  <c r="C290"/>
  <c r="B290" s="1"/>
  <c r="E289"/>
  <c r="A291" l="1"/>
  <c r="D291"/>
  <c r="C291"/>
  <c r="B291" s="1"/>
  <c r="E290"/>
  <c r="A292" l="1"/>
  <c r="D292"/>
  <c r="C292"/>
  <c r="B292" s="1"/>
  <c r="E291"/>
  <c r="A293" l="1"/>
  <c r="D293"/>
  <c r="C293"/>
  <c r="B293" s="1"/>
  <c r="E292"/>
  <c r="A294" l="1"/>
  <c r="D294"/>
  <c r="C294"/>
  <c r="B294" s="1"/>
  <c r="E293"/>
  <c r="A295" l="1"/>
  <c r="D295"/>
  <c r="C295"/>
  <c r="B295" s="1"/>
  <c r="E294"/>
  <c r="A296" l="1"/>
  <c r="D296"/>
  <c r="C296"/>
  <c r="B296" s="1"/>
  <c r="E295"/>
  <c r="A297" l="1"/>
  <c r="D297"/>
  <c r="C297"/>
  <c r="B297" s="1"/>
  <c r="E296"/>
  <c r="A298" l="1"/>
  <c r="D298"/>
  <c r="C298"/>
  <c r="B298" s="1"/>
  <c r="E297"/>
  <c r="A299" l="1"/>
  <c r="D299"/>
  <c r="C299"/>
  <c r="B299" s="1"/>
  <c r="E298"/>
  <c r="A300" l="1"/>
  <c r="D300"/>
  <c r="C300"/>
  <c r="B300" s="1"/>
  <c r="E299"/>
  <c r="A301" l="1"/>
  <c r="D301"/>
  <c r="C301"/>
  <c r="B301" s="1"/>
  <c r="E300"/>
  <c r="A302" l="1"/>
  <c r="D302"/>
  <c r="C302"/>
  <c r="B302" s="1"/>
  <c r="E301"/>
  <c r="A303" l="1"/>
  <c r="D303"/>
  <c r="C303"/>
  <c r="B303" s="1"/>
  <c r="E302"/>
  <c r="A304" l="1"/>
  <c r="D304"/>
  <c r="C304"/>
  <c r="B304" s="1"/>
  <c r="E303"/>
  <c r="A305" l="1"/>
  <c r="D305"/>
  <c r="C305"/>
  <c r="B305" s="1"/>
  <c r="E304"/>
  <c r="A306" l="1"/>
  <c r="D306"/>
  <c r="C306"/>
  <c r="B306" s="1"/>
  <c r="E305"/>
  <c r="A307" l="1"/>
  <c r="D307"/>
  <c r="C307"/>
  <c r="B307" s="1"/>
  <c r="E306"/>
  <c r="A308" l="1"/>
  <c r="D308"/>
  <c r="C308"/>
  <c r="B308" s="1"/>
  <c r="E307"/>
  <c r="A309" l="1"/>
  <c r="D309"/>
  <c r="C309"/>
  <c r="B309" s="1"/>
  <c r="E308"/>
  <c r="A310" l="1"/>
  <c r="D310"/>
  <c r="C310"/>
  <c r="B310" s="1"/>
  <c r="E309"/>
  <c r="A311" l="1"/>
  <c r="D311"/>
  <c r="C311"/>
  <c r="B311" s="1"/>
  <c r="E310"/>
  <c r="A312" l="1"/>
  <c r="D312"/>
  <c r="C312"/>
  <c r="B312" s="1"/>
  <c r="E311"/>
  <c r="A313" l="1"/>
  <c r="D313"/>
  <c r="C313"/>
  <c r="B313" s="1"/>
  <c r="E312"/>
  <c r="A314" l="1"/>
  <c r="D314"/>
  <c r="C314"/>
  <c r="B314" s="1"/>
  <c r="E313"/>
  <c r="A315" l="1"/>
  <c r="D315"/>
  <c r="C315"/>
  <c r="B315" s="1"/>
  <c r="E314"/>
  <c r="A316" l="1"/>
  <c r="D316"/>
  <c r="C316"/>
  <c r="B316" s="1"/>
  <c r="E315"/>
  <c r="A317" l="1"/>
  <c r="D317"/>
  <c r="C317"/>
  <c r="B317" s="1"/>
  <c r="E316"/>
  <c r="A318" l="1"/>
  <c r="D318"/>
  <c r="C318"/>
  <c r="B318" s="1"/>
  <c r="E317"/>
  <c r="A319" l="1"/>
  <c r="D319"/>
  <c r="C319"/>
  <c r="B319" s="1"/>
  <c r="E318"/>
  <c r="A320" l="1"/>
  <c r="D320"/>
  <c r="C320"/>
  <c r="B320" s="1"/>
  <c r="E319"/>
  <c r="A321" l="1"/>
  <c r="D321"/>
  <c r="C321"/>
  <c r="B321" s="1"/>
  <c r="E320"/>
  <c r="A322" l="1"/>
  <c r="D322"/>
  <c r="C322"/>
  <c r="B322" s="1"/>
  <c r="E321"/>
  <c r="A323" l="1"/>
  <c r="C323"/>
  <c r="B323" s="1"/>
  <c r="D323"/>
  <c r="E322"/>
  <c r="C324" l="1"/>
  <c r="B324" s="1"/>
  <c r="A324"/>
  <c r="D324"/>
  <c r="E323"/>
  <c r="E324" l="1"/>
  <c r="C325"/>
  <c r="B325" s="1"/>
  <c r="A325"/>
  <c r="D325"/>
  <c r="C326" l="1"/>
  <c r="B326" s="1"/>
  <c r="A326"/>
  <c r="D326"/>
  <c r="E325"/>
  <c r="C327" l="1"/>
  <c r="B327" s="1"/>
  <c r="A327"/>
  <c r="D327"/>
  <c r="E326"/>
  <c r="C328" l="1"/>
  <c r="B328" s="1"/>
  <c r="A328"/>
  <c r="D328"/>
  <c r="E327"/>
  <c r="C329" l="1"/>
  <c r="B329" s="1"/>
  <c r="A329"/>
  <c r="D329"/>
  <c r="E328"/>
  <c r="C330" l="1"/>
  <c r="B330" s="1"/>
  <c r="A330"/>
  <c r="D330"/>
  <c r="E329"/>
  <c r="C331" l="1"/>
  <c r="B331" s="1"/>
  <c r="A331"/>
  <c r="D331"/>
  <c r="E330"/>
  <c r="C332" l="1"/>
  <c r="B332" s="1"/>
  <c r="A332"/>
  <c r="D332"/>
  <c r="E331"/>
  <c r="C333" l="1"/>
  <c r="B333" s="1"/>
  <c r="A333"/>
  <c r="D333"/>
  <c r="E332"/>
  <c r="E333" l="1"/>
  <c r="C334"/>
  <c r="B334" s="1"/>
  <c r="A334"/>
  <c r="D334"/>
  <c r="C335" l="1"/>
  <c r="B335" s="1"/>
  <c r="A335"/>
  <c r="D335"/>
  <c r="E334"/>
  <c r="C336" l="1"/>
  <c r="B336" s="1"/>
  <c r="A336"/>
  <c r="D336"/>
  <c r="E335"/>
  <c r="C337" l="1"/>
  <c r="B337" s="1"/>
  <c r="A337"/>
  <c r="D337"/>
  <c r="E336"/>
  <c r="C338" l="1"/>
  <c r="B338" s="1"/>
  <c r="A338"/>
  <c r="D338"/>
  <c r="E337"/>
  <c r="C339" l="1"/>
  <c r="B339" s="1"/>
  <c r="A339"/>
  <c r="D339"/>
  <c r="E338"/>
  <c r="C340" l="1"/>
  <c r="B340" s="1"/>
  <c r="A340"/>
  <c r="D340"/>
  <c r="E339"/>
  <c r="C341" l="1"/>
  <c r="B341" s="1"/>
  <c r="A341"/>
  <c r="D341"/>
  <c r="E340"/>
  <c r="C342" l="1"/>
  <c r="B342" s="1"/>
  <c r="A342"/>
  <c r="D342"/>
  <c r="E341"/>
  <c r="E342" l="1"/>
  <c r="C343"/>
  <c r="B343" s="1"/>
  <c r="A343"/>
  <c r="D343"/>
  <c r="C344" l="1"/>
  <c r="B344" s="1"/>
  <c r="A344"/>
  <c r="D344"/>
  <c r="E343"/>
  <c r="C345" l="1"/>
  <c r="B345" s="1"/>
  <c r="A345"/>
  <c r="D345"/>
  <c r="E344"/>
  <c r="C346" l="1"/>
  <c r="B346" s="1"/>
  <c r="A346"/>
  <c r="D346"/>
  <c r="E345"/>
  <c r="C347" l="1"/>
  <c r="B347" s="1"/>
  <c r="A347"/>
  <c r="D347"/>
  <c r="E346"/>
  <c r="C348" l="1"/>
  <c r="B348" s="1"/>
  <c r="A348"/>
  <c r="D348"/>
  <c r="E347"/>
  <c r="C349" l="1"/>
  <c r="B349" s="1"/>
  <c r="A349"/>
  <c r="D349"/>
  <c r="E348"/>
  <c r="C350" l="1"/>
  <c r="B350" s="1"/>
  <c r="A350"/>
  <c r="D350"/>
  <c r="E349"/>
  <c r="C351" l="1"/>
  <c r="B351" s="1"/>
  <c r="A351"/>
  <c r="D351"/>
  <c r="E350"/>
  <c r="E351" l="1"/>
  <c r="C352"/>
  <c r="B352" s="1"/>
  <c r="A352"/>
  <c r="D352"/>
  <c r="C353" l="1"/>
  <c r="B353" s="1"/>
  <c r="A353"/>
  <c r="D353"/>
  <c r="E352"/>
  <c r="C354" l="1"/>
  <c r="B354" s="1"/>
  <c r="A354"/>
  <c r="D354"/>
  <c r="E353"/>
  <c r="C355" l="1"/>
  <c r="B355" s="1"/>
  <c r="A355"/>
  <c r="D355"/>
  <c r="E354"/>
  <c r="C356" l="1"/>
  <c r="B356" s="1"/>
  <c r="A356"/>
  <c r="D356"/>
  <c r="E355"/>
  <c r="C357" l="1"/>
  <c r="B357" s="1"/>
  <c r="A357"/>
  <c r="D357"/>
  <c r="E356"/>
  <c r="C358" l="1"/>
  <c r="B358" s="1"/>
  <c r="A358"/>
  <c r="D358"/>
  <c r="E357"/>
  <c r="C359" l="1"/>
  <c r="B359" s="1"/>
  <c r="A359"/>
  <c r="D359"/>
  <c r="E358"/>
  <c r="C360" l="1"/>
  <c r="B360" s="1"/>
  <c r="A360"/>
  <c r="D360"/>
  <c r="E359"/>
  <c r="E360" l="1"/>
  <c r="C361"/>
  <c r="B361" s="1"/>
  <c r="A361"/>
  <c r="D361"/>
  <c r="C362" l="1"/>
  <c r="B362" s="1"/>
  <c r="A362"/>
  <c r="D362"/>
  <c r="E361"/>
  <c r="C363" l="1"/>
  <c r="B363" s="1"/>
  <c r="A363"/>
  <c r="D363"/>
  <c r="E362"/>
  <c r="C364" l="1"/>
  <c r="B364" s="1"/>
  <c r="A364"/>
  <c r="D364"/>
  <c r="E363"/>
  <c r="C365" l="1"/>
  <c r="B365" s="1"/>
  <c r="A365"/>
  <c r="D365"/>
  <c r="E364"/>
  <c r="C366" l="1"/>
  <c r="B366" s="1"/>
  <c r="A366"/>
  <c r="D366"/>
  <c r="E365"/>
  <c r="C367" l="1"/>
  <c r="B367" s="1"/>
  <c r="A367"/>
  <c r="D367"/>
  <c r="E366"/>
  <c r="C368" l="1"/>
  <c r="B368" s="1"/>
  <c r="A368"/>
  <c r="D368"/>
  <c r="E367"/>
  <c r="C369" l="1"/>
  <c r="B369" s="1"/>
  <c r="A369"/>
  <c r="D369"/>
  <c r="E368"/>
  <c r="E369" l="1"/>
  <c r="C370"/>
  <c r="B370" s="1"/>
  <c r="A370"/>
  <c r="D370"/>
  <c r="C371" l="1"/>
  <c r="B371" s="1"/>
  <c r="A371"/>
  <c r="D371"/>
  <c r="E370"/>
  <c r="C372" l="1"/>
  <c r="B372" s="1"/>
  <c r="A372"/>
  <c r="D372"/>
  <c r="E371"/>
  <c r="C373" l="1"/>
  <c r="B373" s="1"/>
  <c r="A373"/>
  <c r="D373"/>
  <c r="E372"/>
  <c r="C374" l="1"/>
  <c r="B374" s="1"/>
  <c r="A374"/>
  <c r="D374"/>
  <c r="E373"/>
  <c r="C375" l="1"/>
  <c r="B375" s="1"/>
  <c r="A375"/>
  <c r="D375"/>
  <c r="E374"/>
  <c r="C376" l="1"/>
  <c r="B376" s="1"/>
  <c r="A376"/>
  <c r="D376"/>
  <c r="E375"/>
  <c r="C377" l="1"/>
  <c r="B377" s="1"/>
  <c r="A377"/>
  <c r="D377"/>
  <c r="E376"/>
  <c r="C378" l="1"/>
  <c r="B378" s="1"/>
  <c r="A378"/>
  <c r="D378"/>
  <c r="E377"/>
  <c r="C379" l="1"/>
  <c r="B379" s="1"/>
  <c r="A379"/>
  <c r="D379"/>
  <c r="E378"/>
  <c r="C380" l="1"/>
  <c r="B380" s="1"/>
  <c r="A380"/>
  <c r="D380"/>
  <c r="E379"/>
  <c r="C381" l="1"/>
  <c r="B381" s="1"/>
  <c r="A381"/>
  <c r="D381"/>
  <c r="E380"/>
  <c r="C382" l="1"/>
  <c r="B382" s="1"/>
  <c r="A382"/>
  <c r="D382"/>
  <c r="E381"/>
  <c r="C383" l="1"/>
  <c r="B383" s="1"/>
  <c r="A383"/>
  <c r="D383"/>
  <c r="E382"/>
  <c r="C384" l="1"/>
  <c r="B384" s="1"/>
  <c r="A384"/>
  <c r="D384"/>
  <c r="E383"/>
  <c r="C385" l="1"/>
  <c r="B385" s="1"/>
  <c r="A385"/>
  <c r="D385"/>
  <c r="E384"/>
  <c r="C386" l="1"/>
  <c r="B386" s="1"/>
  <c r="A386"/>
  <c r="D386"/>
  <c r="E385"/>
  <c r="C387" l="1"/>
  <c r="B387" s="1"/>
  <c r="A387"/>
  <c r="D387"/>
  <c r="E386"/>
  <c r="E387" l="1"/>
  <c r="C388"/>
  <c r="B388" s="1"/>
  <c r="A388"/>
  <c r="D388"/>
  <c r="C389" l="1"/>
  <c r="B389" s="1"/>
  <c r="A389"/>
  <c r="D389"/>
  <c r="E388"/>
  <c r="C390" l="1"/>
  <c r="B390" s="1"/>
  <c r="A390"/>
  <c r="D390"/>
  <c r="E389"/>
  <c r="C391" l="1"/>
  <c r="B391" s="1"/>
  <c r="A391"/>
  <c r="D391"/>
  <c r="E390"/>
  <c r="C392" l="1"/>
  <c r="B392" s="1"/>
  <c r="A392"/>
  <c r="D392"/>
  <c r="E391"/>
  <c r="C393" l="1"/>
  <c r="B393" s="1"/>
  <c r="A393"/>
  <c r="D393"/>
  <c r="E392"/>
  <c r="C394" l="1"/>
  <c r="B394" s="1"/>
  <c r="A394"/>
  <c r="D394"/>
  <c r="E393"/>
  <c r="C395" l="1"/>
  <c r="B395" s="1"/>
  <c r="A395"/>
  <c r="D395"/>
  <c r="E394"/>
  <c r="C396" l="1"/>
  <c r="B396" s="1"/>
  <c r="A396"/>
  <c r="D396"/>
  <c r="E395"/>
  <c r="E396" l="1"/>
  <c r="C397"/>
  <c r="B397" s="1"/>
  <c r="A397"/>
  <c r="D397"/>
  <c r="C398" l="1"/>
  <c r="B398" s="1"/>
  <c r="A398"/>
  <c r="D398"/>
  <c r="E397"/>
  <c r="C399" l="1"/>
  <c r="B399" s="1"/>
  <c r="A399"/>
  <c r="D399"/>
  <c r="E398"/>
  <c r="C400" l="1"/>
  <c r="B400" s="1"/>
  <c r="A400"/>
  <c r="D400"/>
  <c r="E399"/>
  <c r="C401" l="1"/>
  <c r="B401" s="1"/>
  <c r="A401"/>
  <c r="D401"/>
  <c r="E400"/>
  <c r="C402" l="1"/>
  <c r="B402" s="1"/>
  <c r="A402"/>
  <c r="D402"/>
  <c r="E401"/>
  <c r="C403" l="1"/>
  <c r="B403" s="1"/>
  <c r="A403"/>
  <c r="D403"/>
  <c r="E402"/>
  <c r="C404" l="1"/>
  <c r="B404" s="1"/>
  <c r="A404"/>
  <c r="D404"/>
  <c r="E403"/>
  <c r="C405" l="1"/>
  <c r="B405" s="1"/>
  <c r="A405"/>
  <c r="D405"/>
  <c r="E404"/>
  <c r="E405" l="1"/>
  <c r="C406"/>
  <c r="B406" s="1"/>
  <c r="A406"/>
  <c r="D406"/>
  <c r="C407" l="1"/>
  <c r="B407" s="1"/>
  <c r="A407"/>
  <c r="D407"/>
  <c r="E406"/>
  <c r="C408" l="1"/>
  <c r="B408" s="1"/>
  <c r="A408"/>
  <c r="D408"/>
  <c r="E407"/>
  <c r="C409" l="1"/>
  <c r="B409" s="1"/>
  <c r="A409"/>
  <c r="D409"/>
  <c r="E408"/>
  <c r="C410" l="1"/>
  <c r="B410" s="1"/>
  <c r="A410"/>
  <c r="D410"/>
  <c r="E409"/>
  <c r="C411" l="1"/>
  <c r="B411" s="1"/>
  <c r="A411"/>
  <c r="D411"/>
  <c r="E410"/>
  <c r="C412" l="1"/>
  <c r="B412" s="1"/>
  <c r="A412"/>
  <c r="D412"/>
  <c r="E411"/>
  <c r="C413" l="1"/>
  <c r="B413" s="1"/>
  <c r="A413"/>
  <c r="D413"/>
  <c r="E412"/>
  <c r="C414" l="1"/>
  <c r="B414" s="1"/>
  <c r="A414"/>
  <c r="D414"/>
  <c r="E413"/>
  <c r="C415" l="1"/>
  <c r="B415" s="1"/>
  <c r="A415"/>
  <c r="D415"/>
  <c r="E414"/>
  <c r="C416" l="1"/>
  <c r="B416" s="1"/>
  <c r="A416"/>
  <c r="D416"/>
  <c r="E415"/>
  <c r="C417" l="1"/>
  <c r="B417" s="1"/>
  <c r="A417"/>
  <c r="D417"/>
  <c r="E416"/>
  <c r="C418" l="1"/>
  <c r="B418" s="1"/>
  <c r="A418"/>
  <c r="D418"/>
  <c r="E417"/>
  <c r="C419" l="1"/>
  <c r="B419" s="1"/>
  <c r="A419"/>
  <c r="D419"/>
  <c r="E418"/>
  <c r="C420" l="1"/>
  <c r="B420" s="1"/>
  <c r="A420"/>
  <c r="D420"/>
  <c r="E419"/>
  <c r="C421" l="1"/>
  <c r="B421" s="1"/>
  <c r="A421"/>
  <c r="D421"/>
  <c r="E420"/>
  <c r="C422" l="1"/>
  <c r="B422" s="1"/>
  <c r="A422"/>
  <c r="D422"/>
  <c r="E421"/>
  <c r="C423" l="1"/>
  <c r="B423" s="1"/>
  <c r="A423"/>
  <c r="D423"/>
  <c r="E422"/>
  <c r="E423" l="1"/>
  <c r="C424"/>
  <c r="B424" s="1"/>
  <c r="A424"/>
  <c r="D424"/>
  <c r="C425" l="1"/>
  <c r="B425" s="1"/>
  <c r="A425"/>
  <c r="D425"/>
  <c r="E424"/>
  <c r="C426" l="1"/>
  <c r="B426" s="1"/>
  <c r="A426"/>
  <c r="D426"/>
  <c r="E425"/>
  <c r="C427" l="1"/>
  <c r="B427" s="1"/>
  <c r="A427"/>
  <c r="D427"/>
  <c r="E426"/>
  <c r="C428" l="1"/>
  <c r="B428" s="1"/>
  <c r="A428"/>
  <c r="D428"/>
  <c r="E427"/>
  <c r="C429" l="1"/>
  <c r="B429" s="1"/>
  <c r="A429"/>
  <c r="D429"/>
  <c r="E428"/>
  <c r="A430" l="1"/>
  <c r="D430"/>
  <c r="C430"/>
  <c r="B430" s="1"/>
  <c r="E429"/>
  <c r="A431" l="1"/>
  <c r="D431"/>
  <c r="C431"/>
  <c r="B431" s="1"/>
  <c r="E430"/>
  <c r="A432" l="1"/>
  <c r="D432"/>
  <c r="C432"/>
  <c r="B432" s="1"/>
  <c r="E431"/>
  <c r="A433" l="1"/>
  <c r="D433"/>
  <c r="C433"/>
  <c r="B433" s="1"/>
  <c r="E432"/>
  <c r="A434" l="1"/>
  <c r="D434"/>
  <c r="C434"/>
  <c r="B434" s="1"/>
  <c r="E433"/>
  <c r="A435" l="1"/>
  <c r="D435"/>
  <c r="C435"/>
  <c r="B435" s="1"/>
  <c r="E434"/>
  <c r="A436" l="1"/>
  <c r="D436"/>
  <c r="C436"/>
  <c r="B436" s="1"/>
  <c r="E435"/>
  <c r="A437" l="1"/>
  <c r="D437"/>
  <c r="C437"/>
  <c r="B437" s="1"/>
  <c r="E436"/>
  <c r="A438" l="1"/>
  <c r="D438"/>
  <c r="C438"/>
  <c r="E437"/>
  <c r="E438" l="1"/>
  <c r="B438"/>
  <c r="C439"/>
  <c r="B439" s="1"/>
  <c r="A439"/>
  <c r="D439"/>
  <c r="A440" l="1"/>
  <c r="D440"/>
  <c r="C440"/>
  <c r="E439"/>
  <c r="E440" l="1"/>
  <c r="B440"/>
  <c r="C441"/>
  <c r="B441" s="1"/>
  <c r="A441"/>
  <c r="D441"/>
  <c r="A442" l="1"/>
  <c r="D442"/>
  <c r="C442"/>
  <c r="E441"/>
  <c r="E442" l="1"/>
  <c r="B442"/>
  <c r="C443"/>
  <c r="B443" s="1"/>
  <c r="A443"/>
  <c r="D443"/>
  <c r="A444" l="1"/>
  <c r="D444"/>
  <c r="C444"/>
  <c r="E443"/>
  <c r="E444" l="1"/>
  <c r="B444"/>
  <c r="C445"/>
  <c r="B445" s="1"/>
  <c r="A445"/>
  <c r="D445"/>
  <c r="A446" l="1"/>
  <c r="D446"/>
  <c r="C446"/>
  <c r="E445"/>
  <c r="E446" l="1"/>
  <c r="B446"/>
  <c r="C447"/>
  <c r="B447" s="1"/>
  <c r="A447"/>
  <c r="D447"/>
  <c r="A448" l="1"/>
  <c r="D448"/>
  <c r="C448"/>
  <c r="B448" s="1"/>
  <c r="E447"/>
  <c r="C449" l="1"/>
  <c r="B449" s="1"/>
  <c r="A449"/>
  <c r="D449"/>
  <c r="E448"/>
  <c r="A450" l="1"/>
  <c r="D450"/>
  <c r="C450"/>
  <c r="B450" s="1"/>
  <c r="E449"/>
  <c r="C451" l="1"/>
  <c r="B451" s="1"/>
  <c r="A451"/>
  <c r="D451"/>
  <c r="E450"/>
  <c r="A452" l="1"/>
  <c r="D452"/>
  <c r="C452"/>
  <c r="B452" s="1"/>
  <c r="E451"/>
  <c r="C453" l="1"/>
  <c r="B453" s="1"/>
  <c r="A453"/>
  <c r="D453"/>
  <c r="E452"/>
  <c r="A454" l="1"/>
  <c r="D454"/>
  <c r="C454"/>
  <c r="B454" s="1"/>
  <c r="E453"/>
  <c r="C455" l="1"/>
  <c r="B455" s="1"/>
  <c r="A455"/>
  <c r="D455"/>
  <c r="E454"/>
  <c r="A456" l="1"/>
  <c r="D456"/>
  <c r="C456"/>
  <c r="B456" s="1"/>
  <c r="E455"/>
  <c r="C457" l="1"/>
  <c r="B457" s="1"/>
  <c r="A457"/>
  <c r="D457"/>
  <c r="E456"/>
  <c r="A458" l="1"/>
  <c r="D458"/>
  <c r="C458"/>
  <c r="B458" s="1"/>
  <c r="E457"/>
  <c r="C459" l="1"/>
  <c r="B459" s="1"/>
  <c r="A459"/>
  <c r="D459"/>
  <c r="E458"/>
  <c r="A460" l="1"/>
  <c r="D460"/>
  <c r="C460"/>
  <c r="B460" s="1"/>
  <c r="E459"/>
  <c r="C461" l="1"/>
  <c r="B461" s="1"/>
  <c r="A461"/>
  <c r="D461"/>
  <c r="E460"/>
  <c r="A462" l="1"/>
  <c r="D462"/>
  <c r="C462"/>
  <c r="B462" s="1"/>
  <c r="E461"/>
  <c r="C463" l="1"/>
  <c r="B463" s="1"/>
  <c r="A463"/>
  <c r="D463"/>
  <c r="E462"/>
  <c r="A464" l="1"/>
  <c r="D464"/>
  <c r="C464"/>
  <c r="B464" s="1"/>
  <c r="E463"/>
  <c r="C465" l="1"/>
  <c r="B465" s="1"/>
  <c r="A465"/>
  <c r="D465"/>
  <c r="E464"/>
  <c r="A466" l="1"/>
  <c r="D466"/>
  <c r="C466"/>
  <c r="B466" s="1"/>
  <c r="E465"/>
  <c r="C467" l="1"/>
  <c r="B467" s="1"/>
  <c r="A467"/>
  <c r="D467"/>
  <c r="E466"/>
  <c r="A468" l="1"/>
  <c r="D468"/>
  <c r="C468"/>
  <c r="B468" s="1"/>
  <c r="E467"/>
  <c r="C469" l="1"/>
  <c r="B469" s="1"/>
  <c r="A469"/>
  <c r="D469"/>
  <c r="E468"/>
  <c r="A470" l="1"/>
  <c r="D470"/>
  <c r="C470"/>
  <c r="B470" s="1"/>
  <c r="E469"/>
  <c r="C471" l="1"/>
  <c r="B471" s="1"/>
  <c r="A471"/>
  <c r="D471"/>
  <c r="E470"/>
  <c r="A472" l="1"/>
  <c r="D472"/>
  <c r="C472"/>
  <c r="B472" s="1"/>
  <c r="E471"/>
  <c r="C473" l="1"/>
  <c r="B473" s="1"/>
  <c r="A473"/>
  <c r="D473"/>
  <c r="E472"/>
  <c r="A474" l="1"/>
  <c r="D474"/>
  <c r="C474"/>
  <c r="B474" s="1"/>
  <c r="E473"/>
  <c r="C475" l="1"/>
  <c r="B475" s="1"/>
  <c r="A475"/>
  <c r="D475"/>
  <c r="E474"/>
  <c r="A476" l="1"/>
  <c r="D476"/>
  <c r="C476"/>
  <c r="B476" s="1"/>
  <c r="E475"/>
  <c r="C477" l="1"/>
  <c r="B477" s="1"/>
  <c r="A477"/>
  <c r="D477"/>
  <c r="E476"/>
  <c r="A478" l="1"/>
  <c r="D478"/>
  <c r="C478"/>
  <c r="B478" s="1"/>
  <c r="E477"/>
  <c r="C479" l="1"/>
  <c r="B479" s="1"/>
  <c r="A479"/>
  <c r="D479"/>
  <c r="E478"/>
  <c r="A480" l="1"/>
  <c r="D480"/>
  <c r="C480"/>
  <c r="B480" s="1"/>
  <c r="E479"/>
  <c r="C481" l="1"/>
  <c r="B481" s="1"/>
  <c r="A481"/>
  <c r="D481"/>
  <c r="E480"/>
  <c r="A482" l="1"/>
  <c r="D482"/>
  <c r="C482"/>
  <c r="B482" s="1"/>
  <c r="E481"/>
  <c r="C483" l="1"/>
  <c r="B483" s="1"/>
  <c r="A483"/>
  <c r="D483"/>
  <c r="E482"/>
  <c r="A484" l="1"/>
  <c r="D484"/>
  <c r="C484"/>
  <c r="B484" s="1"/>
  <c r="E483"/>
  <c r="C485" l="1"/>
  <c r="B485" s="1"/>
  <c r="A485"/>
  <c r="D485"/>
  <c r="E484"/>
  <c r="A486" l="1"/>
  <c r="D486"/>
  <c r="C486"/>
  <c r="B486" s="1"/>
  <c r="E485"/>
  <c r="C487" l="1"/>
  <c r="B487" s="1"/>
  <c r="A487"/>
  <c r="D487"/>
  <c r="E486"/>
  <c r="A488" l="1"/>
  <c r="D488"/>
  <c r="C488"/>
  <c r="B488" s="1"/>
  <c r="E487"/>
  <c r="C489" l="1"/>
  <c r="B489" s="1"/>
  <c r="A489"/>
  <c r="D489"/>
  <c r="E488"/>
  <c r="A490" l="1"/>
  <c r="D490"/>
  <c r="C490"/>
  <c r="B490" s="1"/>
  <c r="E489"/>
  <c r="C491" l="1"/>
  <c r="B491" s="1"/>
  <c r="A491"/>
  <c r="D491"/>
  <c r="E490"/>
  <c r="A492" l="1"/>
  <c r="D492"/>
  <c r="C492"/>
  <c r="B492" s="1"/>
  <c r="E491"/>
  <c r="C493" l="1"/>
  <c r="B493" s="1"/>
  <c r="A493"/>
  <c r="D493"/>
  <c r="E492"/>
  <c r="A494" l="1"/>
  <c r="D494"/>
  <c r="C494"/>
  <c r="B494" s="1"/>
  <c r="E493"/>
  <c r="C495" l="1"/>
  <c r="B495" s="1"/>
  <c r="A495"/>
  <c r="D495"/>
  <c r="E494"/>
  <c r="A496" l="1"/>
  <c r="D496"/>
  <c r="C496"/>
  <c r="B496" s="1"/>
  <c r="E495"/>
  <c r="C497" l="1"/>
  <c r="B497" s="1"/>
  <c r="A497"/>
  <c r="D497"/>
  <c r="E496"/>
  <c r="A498" l="1"/>
  <c r="D498"/>
  <c r="C498"/>
  <c r="B498" s="1"/>
  <c r="E497"/>
  <c r="C499" l="1"/>
  <c r="B499" s="1"/>
  <c r="A499"/>
  <c r="D499"/>
  <c r="E498"/>
  <c r="A500" l="1"/>
  <c r="D500"/>
  <c r="C500"/>
  <c r="B500" s="1"/>
  <c r="E499"/>
  <c r="C501" l="1"/>
  <c r="B501" s="1"/>
  <c r="A501"/>
  <c r="D501"/>
  <c r="E500"/>
  <c r="A502" l="1"/>
  <c r="D502"/>
  <c r="C502"/>
  <c r="B502" s="1"/>
  <c r="E501"/>
  <c r="C503" l="1"/>
  <c r="B503" s="1"/>
  <c r="A503"/>
  <c r="D503"/>
  <c r="E502"/>
  <c r="A504" l="1"/>
  <c r="D504"/>
  <c r="C504"/>
  <c r="B504" s="1"/>
  <c r="E503"/>
  <c r="C505" l="1"/>
  <c r="B505" s="1"/>
  <c r="A505"/>
  <c r="D505"/>
  <c r="E504"/>
  <c r="A506" l="1"/>
  <c r="D506"/>
  <c r="C506"/>
  <c r="B506" s="1"/>
  <c r="E505"/>
  <c r="C507" l="1"/>
  <c r="B507" s="1"/>
  <c r="A507"/>
  <c r="D507"/>
  <c r="E506"/>
  <c r="A508" l="1"/>
  <c r="D508"/>
  <c r="C508"/>
  <c r="B508" s="1"/>
  <c r="E507"/>
  <c r="C509" l="1"/>
  <c r="B509" s="1"/>
  <c r="A509"/>
  <c r="D509"/>
  <c r="E508"/>
  <c r="A510" l="1"/>
  <c r="D510"/>
  <c r="C510"/>
  <c r="B510" s="1"/>
  <c r="E509"/>
  <c r="C511" l="1"/>
  <c r="B511" s="1"/>
  <c r="A511"/>
  <c r="D511"/>
  <c r="E510"/>
  <c r="A512" l="1"/>
  <c r="D512"/>
  <c r="C512"/>
  <c r="B512" s="1"/>
  <c r="E511"/>
  <c r="C513" l="1"/>
  <c r="B513" s="1"/>
  <c r="A513"/>
  <c r="D513"/>
  <c r="E512"/>
  <c r="E513" l="1"/>
  <c r="A514"/>
  <c r="D514"/>
  <c r="C514"/>
  <c r="B514" s="1"/>
  <c r="C515" l="1"/>
  <c r="B515" s="1"/>
  <c r="A515"/>
  <c r="D515"/>
  <c r="E514"/>
  <c r="A516" l="1"/>
  <c r="D516"/>
  <c r="C516"/>
  <c r="B516" s="1"/>
  <c r="E515"/>
  <c r="C517" l="1"/>
  <c r="B517" s="1"/>
  <c r="A517"/>
  <c r="D517"/>
  <c r="E516"/>
  <c r="A518" l="1"/>
  <c r="D518"/>
  <c r="C518"/>
  <c r="B518" s="1"/>
  <c r="E517"/>
  <c r="C519" l="1"/>
  <c r="B519" s="1"/>
  <c r="A519"/>
  <c r="D519"/>
  <c r="E518"/>
  <c r="A520" l="1"/>
  <c r="D520"/>
  <c r="C520"/>
  <c r="B520" s="1"/>
  <c r="E519"/>
  <c r="C521" l="1"/>
  <c r="B521" s="1"/>
  <c r="A521"/>
  <c r="D521"/>
  <c r="E520"/>
  <c r="A522" l="1"/>
  <c r="D522"/>
  <c r="C522"/>
  <c r="B522" s="1"/>
  <c r="E521"/>
  <c r="C523" l="1"/>
  <c r="B523" s="1"/>
  <c r="A523"/>
  <c r="D523"/>
  <c r="E522"/>
  <c r="A524" l="1"/>
  <c r="D524"/>
  <c r="C524"/>
  <c r="B524" s="1"/>
  <c r="E523"/>
  <c r="C525" l="1"/>
  <c r="B525" s="1"/>
  <c r="A525"/>
  <c r="D525"/>
  <c r="E524"/>
  <c r="A526" l="1"/>
  <c r="D526"/>
  <c r="C526"/>
  <c r="B526" s="1"/>
  <c r="E525"/>
  <c r="C527" l="1"/>
  <c r="B527" s="1"/>
  <c r="A527"/>
  <c r="D527"/>
  <c r="E526"/>
  <c r="A528" l="1"/>
  <c r="D528"/>
  <c r="C528"/>
  <c r="B528" s="1"/>
  <c r="E527"/>
  <c r="C529" l="1"/>
  <c r="B529" s="1"/>
  <c r="A529"/>
  <c r="D529"/>
  <c r="E528"/>
  <c r="A530" l="1"/>
  <c r="D530"/>
  <c r="C530"/>
  <c r="B530" s="1"/>
  <c r="E529"/>
  <c r="C531" l="1"/>
  <c r="B531" s="1"/>
  <c r="A531"/>
  <c r="D531"/>
  <c r="E530"/>
  <c r="E531" l="1"/>
  <c r="A532"/>
  <c r="D532"/>
  <c r="C532"/>
  <c r="B532" s="1"/>
  <c r="C533" l="1"/>
  <c r="B533" s="1"/>
  <c r="A533"/>
  <c r="D533"/>
  <c r="E532"/>
  <c r="E533" l="1"/>
  <c r="A534"/>
  <c r="D534"/>
  <c r="C534"/>
  <c r="B534" s="1"/>
  <c r="C535" l="1"/>
  <c r="B535" s="1"/>
  <c r="A535"/>
  <c r="D535"/>
  <c r="E534"/>
  <c r="A536" l="1"/>
  <c r="D536"/>
  <c r="C536"/>
  <c r="B536" s="1"/>
  <c r="E535"/>
  <c r="C537" l="1"/>
  <c r="B537" s="1"/>
  <c r="A537"/>
  <c r="D537"/>
  <c r="E536"/>
  <c r="A538" l="1"/>
  <c r="D538"/>
  <c r="C538"/>
  <c r="B538" s="1"/>
  <c r="E537"/>
  <c r="C539" l="1"/>
  <c r="B539" s="1"/>
  <c r="A539"/>
  <c r="D539"/>
  <c r="E538"/>
  <c r="A540" l="1"/>
  <c r="D540"/>
  <c r="C540"/>
  <c r="B540" s="1"/>
  <c r="E539"/>
  <c r="C541" l="1"/>
  <c r="B541" s="1"/>
  <c r="A541"/>
  <c r="D541"/>
  <c r="E540"/>
  <c r="A542" l="1"/>
  <c r="D542"/>
  <c r="C542"/>
  <c r="B542" s="1"/>
  <c r="E541"/>
  <c r="C543" l="1"/>
  <c r="B543" s="1"/>
  <c r="A543"/>
  <c r="D543"/>
  <c r="E542"/>
  <c r="A544" l="1"/>
  <c r="D544"/>
  <c r="C544"/>
  <c r="B544" s="1"/>
  <c r="E543"/>
  <c r="C545" l="1"/>
  <c r="B545" s="1"/>
  <c r="A545"/>
  <c r="D545"/>
  <c r="E544"/>
  <c r="A546" l="1"/>
  <c r="D546"/>
  <c r="C546"/>
  <c r="B546" s="1"/>
  <c r="E545"/>
  <c r="C547" l="1"/>
  <c r="B547" s="1"/>
  <c r="A547"/>
  <c r="D547"/>
  <c r="E546"/>
  <c r="A548" l="1"/>
  <c r="D548"/>
  <c r="C548"/>
  <c r="B548" s="1"/>
  <c r="E547"/>
  <c r="C549" l="1"/>
  <c r="B549" s="1"/>
  <c r="A549"/>
  <c r="D549"/>
  <c r="E548"/>
  <c r="A550" l="1"/>
  <c r="D550"/>
  <c r="C550"/>
  <c r="B550" s="1"/>
  <c r="E549"/>
  <c r="C551" l="1"/>
  <c r="B551" s="1"/>
  <c r="A551"/>
  <c r="D551"/>
  <c r="E550"/>
  <c r="A552" l="1"/>
  <c r="D552"/>
  <c r="C552"/>
  <c r="B552" s="1"/>
  <c r="E551"/>
  <c r="C553" l="1"/>
  <c r="B553" s="1"/>
  <c r="A553"/>
  <c r="D553"/>
  <c r="E552"/>
  <c r="A554" l="1"/>
  <c r="D554"/>
  <c r="C554"/>
  <c r="B554" s="1"/>
  <c r="E553"/>
  <c r="C555" l="1"/>
  <c r="B555" s="1"/>
  <c r="A555"/>
  <c r="D555"/>
  <c r="E554"/>
  <c r="A556" l="1"/>
  <c r="D556"/>
  <c r="C556"/>
  <c r="B556" s="1"/>
  <c r="E555"/>
  <c r="C557" l="1"/>
  <c r="B557" s="1"/>
  <c r="A557"/>
  <c r="D557"/>
  <c r="E556"/>
  <c r="A558" l="1"/>
  <c r="D558"/>
  <c r="C558"/>
  <c r="B558" s="1"/>
  <c r="E557"/>
  <c r="C559" l="1"/>
  <c r="B559" s="1"/>
  <c r="A559"/>
  <c r="D559"/>
  <c r="E558"/>
  <c r="A560" l="1"/>
  <c r="D560"/>
  <c r="C560"/>
  <c r="B560" s="1"/>
  <c r="E559"/>
  <c r="C561" l="1"/>
  <c r="B561" s="1"/>
  <c r="A561"/>
  <c r="D561"/>
  <c r="E560"/>
  <c r="A562" l="1"/>
  <c r="D562"/>
  <c r="C562"/>
  <c r="B562" s="1"/>
  <c r="E561"/>
  <c r="C563" l="1"/>
  <c r="B563" s="1"/>
  <c r="A563"/>
  <c r="D563"/>
  <c r="E562"/>
  <c r="A564" l="1"/>
  <c r="D564"/>
  <c r="C564"/>
  <c r="B564" s="1"/>
  <c r="E563"/>
  <c r="C565" l="1"/>
  <c r="B565" s="1"/>
  <c r="A565"/>
  <c r="D565"/>
  <c r="E564"/>
  <c r="A566" l="1"/>
  <c r="D566"/>
  <c r="C566"/>
  <c r="B566" s="1"/>
  <c r="E565"/>
  <c r="C567" l="1"/>
  <c r="B567" s="1"/>
  <c r="A567"/>
  <c r="D567"/>
  <c r="E566"/>
  <c r="A568" l="1"/>
  <c r="D568"/>
  <c r="C568"/>
  <c r="B568" s="1"/>
  <c r="E567"/>
  <c r="C569" l="1"/>
  <c r="B569" s="1"/>
  <c r="A569"/>
  <c r="D569"/>
  <c r="E568"/>
  <c r="A570" l="1"/>
  <c r="D570"/>
  <c r="C570"/>
  <c r="B570" s="1"/>
  <c r="E569"/>
  <c r="C571" l="1"/>
  <c r="B571" s="1"/>
  <c r="A571"/>
  <c r="D571"/>
  <c r="E570"/>
  <c r="A572" l="1"/>
  <c r="D572"/>
  <c r="C572"/>
  <c r="B572" s="1"/>
  <c r="E571"/>
  <c r="C573" l="1"/>
  <c r="B573" s="1"/>
  <c r="A573"/>
  <c r="D573"/>
  <c r="E572"/>
  <c r="A574" l="1"/>
  <c r="D574"/>
  <c r="C574"/>
  <c r="B574" s="1"/>
  <c r="E573"/>
  <c r="C575" l="1"/>
  <c r="B575" s="1"/>
  <c r="A575"/>
  <c r="D575"/>
  <c r="E574"/>
  <c r="A576" l="1"/>
  <c r="D576"/>
  <c r="C576"/>
  <c r="B576" s="1"/>
  <c r="E575"/>
  <c r="C577" l="1"/>
  <c r="B577" s="1"/>
  <c r="A577"/>
  <c r="D577"/>
  <c r="E576"/>
  <c r="A578" l="1"/>
  <c r="D578"/>
  <c r="C578"/>
  <c r="B578" s="1"/>
  <c r="E577"/>
  <c r="C579" l="1"/>
  <c r="B579" s="1"/>
  <c r="A579"/>
  <c r="D579"/>
  <c r="E578"/>
  <c r="A580" l="1"/>
  <c r="D580"/>
  <c r="C580"/>
  <c r="B580" s="1"/>
  <c r="E579"/>
  <c r="C581" l="1"/>
  <c r="B581" s="1"/>
  <c r="A581"/>
  <c r="D581"/>
  <c r="E580"/>
  <c r="A582" l="1"/>
  <c r="D582"/>
  <c r="C582"/>
  <c r="B582" s="1"/>
  <c r="E581"/>
  <c r="C583" l="1"/>
  <c r="B583" s="1"/>
  <c r="A583"/>
  <c r="D583"/>
  <c r="E582"/>
  <c r="A584" l="1"/>
  <c r="D584"/>
  <c r="C584"/>
  <c r="B584" s="1"/>
  <c r="E583"/>
  <c r="C585" l="1"/>
  <c r="B585" s="1"/>
  <c r="A585"/>
  <c r="D585"/>
  <c r="E584"/>
  <c r="A586" l="1"/>
  <c r="D586"/>
  <c r="C586"/>
  <c r="B586" s="1"/>
  <c r="E585"/>
  <c r="C587" l="1"/>
  <c r="B587" s="1"/>
  <c r="A587"/>
  <c r="D587"/>
  <c r="E586"/>
  <c r="A588" l="1"/>
  <c r="D588"/>
  <c r="C588"/>
  <c r="B588" s="1"/>
  <c r="E587"/>
  <c r="C589" l="1"/>
  <c r="B589" s="1"/>
  <c r="A589"/>
  <c r="D589"/>
  <c r="E588"/>
  <c r="A590" l="1"/>
  <c r="D590"/>
  <c r="C590"/>
  <c r="B590" s="1"/>
  <c r="E589"/>
  <c r="C591" l="1"/>
  <c r="B591" s="1"/>
  <c r="A591"/>
  <c r="D591"/>
  <c r="E590"/>
  <c r="A592" l="1"/>
  <c r="D592"/>
  <c r="C592"/>
  <c r="B592" s="1"/>
  <c r="E591"/>
  <c r="C593" l="1"/>
  <c r="B593" s="1"/>
  <c r="A593"/>
  <c r="D593"/>
  <c r="E592"/>
  <c r="A594" l="1"/>
  <c r="D594"/>
  <c r="C594"/>
  <c r="B594" s="1"/>
  <c r="E593"/>
  <c r="C595" l="1"/>
  <c r="B595" s="1"/>
  <c r="A595"/>
  <c r="D595"/>
  <c r="E594"/>
  <c r="A596" l="1"/>
  <c r="D596"/>
  <c r="C596"/>
  <c r="B596" s="1"/>
  <c r="E595"/>
  <c r="D597" l="1"/>
  <c r="A597"/>
  <c r="C597"/>
  <c r="B597" s="1"/>
  <c r="E596"/>
  <c r="E597" l="1"/>
  <c r="C598"/>
  <c r="B598" s="1"/>
  <c r="A598"/>
  <c r="D598"/>
  <c r="E598" l="1"/>
  <c r="D599"/>
  <c r="C599"/>
  <c r="B599" s="1"/>
  <c r="A599"/>
  <c r="E599" l="1"/>
  <c r="C600"/>
  <c r="B600" s="1"/>
  <c r="D600"/>
  <c r="A600"/>
  <c r="E600" l="1"/>
  <c r="D601"/>
  <c r="A601"/>
  <c r="C601"/>
  <c r="B601" s="1"/>
  <c r="C602" l="1"/>
  <c r="B602" s="1"/>
  <c r="D602"/>
  <c r="A602"/>
  <c r="E601"/>
  <c r="E602" l="1"/>
  <c r="D603"/>
  <c r="C603"/>
  <c r="B603" s="1"/>
  <c r="A603"/>
  <c r="E603" l="1"/>
  <c r="C604"/>
  <c r="B604" s="1"/>
  <c r="D604"/>
  <c r="A604"/>
  <c r="E604" l="1"/>
  <c r="D605"/>
  <c r="A605"/>
  <c r="C605"/>
  <c r="B605" s="1"/>
  <c r="C606" l="1"/>
  <c r="B606" s="1"/>
  <c r="A606"/>
  <c r="D606"/>
  <c r="E605"/>
  <c r="E606" l="1"/>
  <c r="C607"/>
  <c r="B607" s="1"/>
  <c r="A607"/>
  <c r="D607"/>
  <c r="A608" l="1"/>
  <c r="C608"/>
  <c r="B608" s="1"/>
  <c r="D608"/>
  <c r="E607"/>
  <c r="D609" l="1"/>
  <c r="A609"/>
  <c r="C609"/>
  <c r="B609" s="1"/>
  <c r="E608"/>
  <c r="C610" l="1"/>
  <c r="B610" s="1"/>
  <c r="D610"/>
  <c r="A610"/>
  <c r="E609"/>
  <c r="E610" l="1"/>
  <c r="D611"/>
  <c r="C611"/>
  <c r="B611" s="1"/>
  <c r="A611"/>
  <c r="E611" l="1"/>
  <c r="C612"/>
  <c r="B612" s="1"/>
  <c r="D612"/>
  <c r="A612"/>
  <c r="E612" l="1"/>
  <c r="C613"/>
  <c r="B613" s="1"/>
  <c r="A613"/>
  <c r="D613"/>
  <c r="C614" l="1"/>
  <c r="B614" s="1"/>
  <c r="D614"/>
  <c r="A614"/>
  <c r="E613"/>
  <c r="E614" l="1"/>
  <c r="C615"/>
  <c r="B615" s="1"/>
  <c r="A615"/>
  <c r="D615"/>
  <c r="E615" l="1"/>
  <c r="C616"/>
  <c r="B616" s="1"/>
  <c r="D616"/>
  <c r="A616"/>
  <c r="E616" l="1"/>
  <c r="A617"/>
  <c r="D617"/>
  <c r="C617"/>
  <c r="B617" s="1"/>
  <c r="E617" l="1"/>
  <c r="C618"/>
  <c r="B618" s="1"/>
  <c r="D618"/>
  <c r="A618"/>
  <c r="E618" l="1"/>
  <c r="C619"/>
  <c r="B619" s="1"/>
  <c r="A619"/>
  <c r="D619"/>
  <c r="C620" l="1"/>
  <c r="B620" s="1"/>
  <c r="D620"/>
  <c r="A620"/>
  <c r="E619"/>
  <c r="E620" l="1"/>
  <c r="C621"/>
  <c r="B621" s="1"/>
  <c r="A621"/>
  <c r="D621"/>
  <c r="A622" l="1"/>
  <c r="C622"/>
  <c r="B622" s="1"/>
  <c r="D622"/>
  <c r="E621"/>
  <c r="E622" l="1"/>
  <c r="C623"/>
  <c r="B623" s="1"/>
  <c r="A623"/>
  <c r="D623"/>
  <c r="C624" l="1"/>
  <c r="B624" s="1"/>
  <c r="D624"/>
  <c r="A624"/>
  <c r="E623"/>
  <c r="E624" l="1"/>
  <c r="C625"/>
  <c r="B625" s="1"/>
  <c r="A625"/>
  <c r="D625"/>
  <c r="C626" l="1"/>
  <c r="B626" s="1"/>
  <c r="D626"/>
  <c r="A626"/>
  <c r="E625"/>
  <c r="E626" l="1"/>
  <c r="C627"/>
  <c r="B627" s="1"/>
  <c r="A627"/>
  <c r="D627"/>
  <c r="C628" l="1"/>
  <c r="B628" s="1"/>
  <c r="D628"/>
  <c r="A628"/>
  <c r="E627"/>
  <c r="E628" l="1"/>
  <c r="C629"/>
  <c r="B629" s="1"/>
  <c r="A629"/>
  <c r="D629"/>
  <c r="E629" l="1"/>
  <c r="C630"/>
  <c r="B630" s="1"/>
  <c r="D630"/>
  <c r="A630"/>
  <c r="E630" l="1"/>
  <c r="D631"/>
  <c r="C631"/>
  <c r="B631" s="1"/>
  <c r="A631"/>
  <c r="E631" l="1"/>
  <c r="C632"/>
  <c r="B632" s="1"/>
  <c r="D632"/>
  <c r="A632"/>
  <c r="E632" l="1"/>
  <c r="C633"/>
  <c r="B633" s="1"/>
  <c r="A633"/>
  <c r="D633"/>
  <c r="E633" l="1"/>
  <c r="C634"/>
  <c r="B634" s="1"/>
  <c r="A634"/>
  <c r="D634"/>
  <c r="E634" l="1"/>
  <c r="C635"/>
  <c r="B635" s="1"/>
  <c r="D635"/>
  <c r="A635"/>
  <c r="E635" l="1"/>
  <c r="C636"/>
  <c r="B636" s="1"/>
  <c r="A636"/>
  <c r="D636"/>
  <c r="E636" l="1"/>
  <c r="C637"/>
  <c r="B637" s="1"/>
  <c r="D637"/>
  <c r="A637"/>
  <c r="E637" l="1"/>
  <c r="C638"/>
  <c r="B638" s="1"/>
  <c r="A638"/>
  <c r="D638"/>
  <c r="E638" l="1"/>
  <c r="C639"/>
  <c r="B639" s="1"/>
  <c r="D639"/>
  <c r="A639"/>
  <c r="E639" l="1"/>
  <c r="C640"/>
  <c r="B640" s="1"/>
  <c r="A640"/>
  <c r="D640"/>
  <c r="E640" l="1"/>
  <c r="C641"/>
  <c r="B641" s="1"/>
  <c r="D641"/>
  <c r="A641"/>
  <c r="E641" l="1"/>
  <c r="C642"/>
  <c r="B642" s="1"/>
  <c r="A642"/>
  <c r="D642"/>
  <c r="E642" l="1"/>
  <c r="C643"/>
  <c r="B643" s="1"/>
  <c r="D643"/>
  <c r="A643"/>
  <c r="E643" l="1"/>
  <c r="C644"/>
  <c r="B644" s="1"/>
  <c r="A644"/>
  <c r="D644"/>
  <c r="E644" l="1"/>
  <c r="C645"/>
  <c r="B645" s="1"/>
  <c r="D645"/>
  <c r="A645"/>
  <c r="E645" l="1"/>
  <c r="C646"/>
  <c r="B646" s="1"/>
  <c r="A646"/>
  <c r="D646"/>
  <c r="E646" l="1"/>
  <c r="C647"/>
  <c r="B647" s="1"/>
  <c r="D647"/>
  <c r="A647"/>
  <c r="E647" l="1"/>
  <c r="C648"/>
  <c r="B648" s="1"/>
  <c r="A648"/>
  <c r="D648"/>
  <c r="E648" l="1"/>
  <c r="C649"/>
  <c r="B649" s="1"/>
  <c r="D649"/>
  <c r="A649"/>
  <c r="E649" l="1"/>
  <c r="C650"/>
  <c r="B650" s="1"/>
  <c r="A650"/>
  <c r="D650"/>
  <c r="E650" l="1"/>
  <c r="C651"/>
  <c r="B651" s="1"/>
  <c r="D651"/>
  <c r="A651"/>
  <c r="E651" l="1"/>
  <c r="C652"/>
  <c r="B652" s="1"/>
  <c r="A652"/>
  <c r="D652"/>
  <c r="E652" l="1"/>
  <c r="C653"/>
  <c r="B653" s="1"/>
  <c r="D653"/>
  <c r="A653"/>
  <c r="E653" l="1"/>
  <c r="C654"/>
  <c r="B654" s="1"/>
  <c r="A654"/>
  <c r="D654"/>
  <c r="E654" l="1"/>
  <c r="C655"/>
  <c r="B655" s="1"/>
  <c r="A655"/>
  <c r="D655"/>
  <c r="E655" l="1"/>
  <c r="C656"/>
  <c r="B656" s="1"/>
  <c r="D656"/>
  <c r="A656"/>
  <c r="E656" l="1"/>
  <c r="C657"/>
  <c r="B657" s="1"/>
  <c r="A657"/>
  <c r="D657"/>
  <c r="E657" l="1"/>
  <c r="C658"/>
  <c r="B658" s="1"/>
  <c r="D658"/>
  <c r="A658"/>
  <c r="E658" l="1"/>
  <c r="D659"/>
  <c r="C659"/>
  <c r="B659" s="1"/>
  <c r="A659"/>
  <c r="E659" l="1"/>
  <c r="C660"/>
  <c r="B660" s="1"/>
  <c r="D660"/>
  <c r="A660"/>
  <c r="E660" l="1"/>
  <c r="D661"/>
  <c r="C661"/>
  <c r="B661" s="1"/>
  <c r="A661"/>
  <c r="E661" l="1"/>
  <c r="C662"/>
  <c r="B662" s="1"/>
  <c r="A662"/>
  <c r="D662"/>
  <c r="E662" l="1"/>
  <c r="C663"/>
  <c r="B663" s="1"/>
  <c r="D663"/>
  <c r="A663"/>
  <c r="E663" l="1"/>
  <c r="C664"/>
  <c r="B664" s="1"/>
  <c r="A664"/>
  <c r="D664"/>
  <c r="E664" l="1"/>
  <c r="C665"/>
  <c r="B665" s="1"/>
  <c r="A665"/>
  <c r="D665"/>
  <c r="E665" l="1"/>
  <c r="C666"/>
  <c r="B666" s="1"/>
  <c r="D666"/>
  <c r="A666"/>
  <c r="E666" l="1"/>
  <c r="C667"/>
  <c r="B667" s="1"/>
  <c r="A667"/>
  <c r="D667"/>
  <c r="E667" l="1"/>
  <c r="C668"/>
  <c r="B668" s="1"/>
  <c r="D668"/>
  <c r="A668"/>
  <c r="E668" l="1"/>
  <c r="D669"/>
  <c r="C669"/>
  <c r="B669" s="1"/>
  <c r="A669"/>
  <c r="E669" l="1"/>
  <c r="A670"/>
  <c r="C670"/>
  <c r="B670" s="1"/>
  <c r="D670"/>
  <c r="E670" l="1"/>
  <c r="C671"/>
  <c r="B671" s="1"/>
  <c r="A671"/>
  <c r="D671"/>
  <c r="E671" l="1"/>
  <c r="C672"/>
  <c r="B672" s="1"/>
  <c r="D672"/>
  <c r="A672"/>
  <c r="E672" l="1"/>
  <c r="C673"/>
  <c r="B673" s="1"/>
  <c r="A673"/>
  <c r="D673"/>
  <c r="E673" l="1"/>
  <c r="C674"/>
  <c r="B674" s="1"/>
  <c r="A674"/>
  <c r="D674"/>
  <c r="E674" l="1"/>
  <c r="C675"/>
  <c r="B675" s="1"/>
  <c r="A675"/>
  <c r="D675"/>
  <c r="E675" l="1"/>
  <c r="C676"/>
  <c r="B676" s="1"/>
  <c r="A676"/>
  <c r="D676"/>
  <c r="E676" l="1"/>
  <c r="C677"/>
  <c r="B677" s="1"/>
  <c r="A677"/>
  <c r="D677"/>
  <c r="E677" l="1"/>
  <c r="C678"/>
  <c r="B678" s="1"/>
  <c r="A678"/>
  <c r="D678"/>
  <c r="E678" l="1"/>
  <c r="C679"/>
  <c r="B679" s="1"/>
  <c r="A679"/>
  <c r="D679"/>
  <c r="E679" l="1"/>
  <c r="C680"/>
  <c r="B680" s="1"/>
  <c r="A680"/>
  <c r="D680"/>
  <c r="E680" l="1"/>
  <c r="C681"/>
  <c r="B681" s="1"/>
  <c r="A681"/>
  <c r="D681"/>
  <c r="E681" l="1"/>
  <c r="C682"/>
  <c r="B682" s="1"/>
  <c r="A682"/>
  <c r="D682"/>
  <c r="E682" l="1"/>
  <c r="C683"/>
  <c r="B683" s="1"/>
  <c r="A683"/>
  <c r="D683"/>
  <c r="E683" l="1"/>
  <c r="C684"/>
  <c r="B684" s="1"/>
  <c r="A684"/>
  <c r="D684"/>
  <c r="E684" l="1"/>
  <c r="C685"/>
  <c r="B685" s="1"/>
  <c r="A685"/>
  <c r="D685"/>
  <c r="E685" l="1"/>
  <c r="C686"/>
  <c r="B686" s="1"/>
  <c r="A686"/>
  <c r="D686"/>
  <c r="E686" l="1"/>
  <c r="C687"/>
  <c r="B687" s="1"/>
  <c r="A687"/>
  <c r="D687"/>
  <c r="E687" l="1"/>
  <c r="C688"/>
  <c r="B688" s="1"/>
  <c r="A688"/>
  <c r="D688"/>
  <c r="E688" l="1"/>
  <c r="C689"/>
  <c r="B689" s="1"/>
  <c r="A689"/>
  <c r="D689"/>
  <c r="E689" l="1"/>
  <c r="C690"/>
  <c r="B690" s="1"/>
  <c r="A690"/>
  <c r="D690"/>
  <c r="E690" l="1"/>
  <c r="C691"/>
  <c r="B691" s="1"/>
  <c r="A691"/>
  <c r="D691"/>
  <c r="E691" l="1"/>
  <c r="D692"/>
  <c r="A692"/>
  <c r="C692"/>
  <c r="B692" s="1"/>
  <c r="C693" l="1"/>
  <c r="B693" s="1"/>
  <c r="A693"/>
  <c r="D693"/>
  <c r="E692"/>
  <c r="C694" l="1"/>
  <c r="B694" s="1"/>
  <c r="A694"/>
  <c r="D694"/>
  <c r="E693"/>
  <c r="C695" l="1"/>
  <c r="B695" s="1"/>
  <c r="A695"/>
  <c r="D695"/>
  <c r="E694"/>
  <c r="D696" l="1"/>
  <c r="C696"/>
  <c r="B696" s="1"/>
  <c r="A696"/>
  <c r="E695"/>
  <c r="E696" l="1"/>
  <c r="C697"/>
  <c r="B697" s="1"/>
  <c r="A697"/>
  <c r="D697"/>
  <c r="E697" l="1"/>
  <c r="C698"/>
  <c r="B698" s="1"/>
  <c r="A698"/>
  <c r="D698"/>
  <c r="E698" l="1"/>
  <c r="C699"/>
  <c r="B699" s="1"/>
  <c r="A699"/>
  <c r="D699"/>
  <c r="E699" l="1"/>
  <c r="D700"/>
  <c r="C700"/>
  <c r="B700" s="1"/>
  <c r="A700"/>
  <c r="E700" l="1"/>
  <c r="C701"/>
  <c r="B701" s="1"/>
  <c r="A701"/>
  <c r="D701"/>
  <c r="E701" l="1"/>
  <c r="C702"/>
  <c r="B702" s="1"/>
  <c r="A702"/>
  <c r="D702"/>
  <c r="E702" l="1"/>
  <c r="C703"/>
  <c r="B703" s="1"/>
  <c r="A703"/>
  <c r="D703"/>
  <c r="E703" l="1"/>
  <c r="C704"/>
  <c r="B704" s="1"/>
  <c r="A704"/>
  <c r="D704"/>
  <c r="E704" l="1"/>
  <c r="C705"/>
  <c r="B705" s="1"/>
  <c r="A705"/>
  <c r="D705"/>
  <c r="E705" l="1"/>
  <c r="C706"/>
  <c r="B706" s="1"/>
  <c r="A706"/>
  <c r="D706"/>
  <c r="E706" l="1"/>
  <c r="C707"/>
  <c r="B707" s="1"/>
  <c r="A707"/>
  <c r="D707"/>
  <c r="E707" l="1"/>
  <c r="C708"/>
  <c r="B708" s="1"/>
  <c r="A708"/>
  <c r="D708"/>
  <c r="E708" l="1"/>
  <c r="C709"/>
  <c r="B709" s="1"/>
  <c r="A709"/>
  <c r="D709"/>
  <c r="E709" l="1"/>
  <c r="D710"/>
  <c r="A710"/>
  <c r="C710"/>
  <c r="B710" s="1"/>
  <c r="C711" l="1"/>
  <c r="B711" s="1"/>
  <c r="A711"/>
  <c r="D711"/>
  <c r="E710"/>
  <c r="D712" l="1"/>
  <c r="A712"/>
  <c r="C712"/>
  <c r="B712" s="1"/>
  <c r="E711"/>
  <c r="D713" l="1"/>
  <c r="C713"/>
  <c r="B713" s="1"/>
  <c r="A713"/>
  <c r="E712"/>
  <c r="E713" l="1"/>
  <c r="D714"/>
  <c r="A714"/>
  <c r="C714"/>
  <c r="B714" s="1"/>
  <c r="D715" l="1"/>
  <c r="C715"/>
  <c r="B715" s="1"/>
  <c r="A715"/>
  <c r="E714"/>
  <c r="E715" l="1"/>
  <c r="D716"/>
  <c r="C716"/>
  <c r="B716" s="1"/>
  <c r="A716"/>
  <c r="E716" l="1"/>
  <c r="D717"/>
  <c r="C717"/>
  <c r="B717" s="1"/>
  <c r="A717"/>
  <c r="E717" l="1"/>
  <c r="D718"/>
  <c r="C718"/>
  <c r="B718" s="1"/>
  <c r="A718"/>
  <c r="E718" l="1"/>
  <c r="D719"/>
  <c r="C719"/>
  <c r="B719" s="1"/>
  <c r="A719"/>
  <c r="E719" l="1"/>
  <c r="D720"/>
  <c r="C720"/>
  <c r="B720" s="1"/>
  <c r="A720"/>
  <c r="E720" l="1"/>
  <c r="D721"/>
  <c r="A721"/>
  <c r="C721"/>
  <c r="B721" s="1"/>
  <c r="D722" l="1"/>
  <c r="C722"/>
  <c r="B722" s="1"/>
  <c r="A722"/>
  <c r="E721"/>
  <c r="E722" l="1"/>
  <c r="D723"/>
  <c r="A723"/>
  <c r="C723"/>
  <c r="B723" s="1"/>
  <c r="D724" l="1"/>
  <c r="C724"/>
  <c r="B724" s="1"/>
  <c r="A724"/>
  <c r="E723"/>
  <c r="E724" l="1"/>
  <c r="D725"/>
  <c r="C725"/>
  <c r="B725" s="1"/>
  <c r="A725"/>
  <c r="E725" l="1"/>
  <c r="D726"/>
  <c r="C726"/>
  <c r="B726" s="1"/>
  <c r="A726"/>
  <c r="E726" l="1"/>
  <c r="D727"/>
  <c r="C727"/>
  <c r="B727" s="1"/>
  <c r="A727"/>
  <c r="E727" l="1"/>
  <c r="D728"/>
  <c r="A728"/>
  <c r="C728"/>
  <c r="B728" s="1"/>
  <c r="D729" l="1"/>
  <c r="C729"/>
  <c r="B729" s="1"/>
  <c r="A729"/>
  <c r="E728"/>
  <c r="E729" l="1"/>
  <c r="D730"/>
  <c r="A730"/>
  <c r="C730"/>
  <c r="B730" s="1"/>
  <c r="D731" l="1"/>
  <c r="C731"/>
  <c r="B731" s="1"/>
  <c r="A731"/>
  <c r="E730"/>
  <c r="E731" l="1"/>
  <c r="D732"/>
  <c r="C732"/>
  <c r="B732" s="1"/>
  <c r="A732"/>
  <c r="E732" l="1"/>
  <c r="D733"/>
  <c r="A733"/>
  <c r="C733"/>
  <c r="B733" s="1"/>
  <c r="D734" l="1"/>
  <c r="A734"/>
  <c r="C734"/>
  <c r="B734" s="1"/>
  <c r="E733"/>
  <c r="D735" l="1"/>
  <c r="C735"/>
  <c r="B735" s="1"/>
  <c r="A735"/>
  <c r="E734"/>
  <c r="E735" l="1"/>
  <c r="D736"/>
  <c r="A736"/>
  <c r="C736"/>
  <c r="B736" s="1"/>
  <c r="D737" l="1"/>
  <c r="C737"/>
  <c r="B737" s="1"/>
  <c r="A737"/>
  <c r="E736"/>
  <c r="E737" l="1"/>
  <c r="D738"/>
  <c r="C738"/>
  <c r="B738" s="1"/>
  <c r="A738"/>
  <c r="E738" l="1"/>
  <c r="D739"/>
  <c r="A739"/>
  <c r="C739"/>
  <c r="B739" s="1"/>
  <c r="D740" l="1"/>
  <c r="C740"/>
  <c r="B740" s="1"/>
  <c r="A740"/>
  <c r="E739"/>
  <c r="E740" l="1"/>
  <c r="D741"/>
  <c r="C741"/>
  <c r="B741" s="1"/>
  <c r="A741"/>
  <c r="E741" l="1"/>
  <c r="D742"/>
  <c r="C742"/>
  <c r="B742" s="1"/>
  <c r="A742"/>
  <c r="E742" l="1"/>
  <c r="D743"/>
  <c r="C743"/>
  <c r="B743" s="1"/>
  <c r="A743"/>
  <c r="E743" l="1"/>
  <c r="D744"/>
  <c r="A744"/>
  <c r="C744"/>
  <c r="B744" s="1"/>
  <c r="D745" l="1"/>
  <c r="C745"/>
  <c r="B745" s="1"/>
  <c r="A745"/>
  <c r="E744"/>
  <c r="E745" l="1"/>
  <c r="D746"/>
  <c r="A746"/>
  <c r="C746"/>
  <c r="B746" s="1"/>
  <c r="D747" l="1"/>
  <c r="A747"/>
  <c r="C747"/>
  <c r="B747" s="1"/>
  <c r="E746"/>
  <c r="D748" l="1"/>
  <c r="C748"/>
  <c r="B748" s="1"/>
  <c r="A748"/>
  <c r="E747"/>
  <c r="E748" l="1"/>
  <c r="D749"/>
  <c r="C749"/>
  <c r="B749" s="1"/>
  <c r="A749"/>
  <c r="E749" l="1"/>
  <c r="D750"/>
  <c r="C750"/>
  <c r="B750" s="1"/>
  <c r="A750"/>
  <c r="E750" l="1"/>
  <c r="D751"/>
  <c r="A751"/>
  <c r="C751"/>
  <c r="B751" s="1"/>
  <c r="D752" l="1"/>
  <c r="C752"/>
  <c r="B752" s="1"/>
  <c r="A752"/>
  <c r="E751"/>
  <c r="E752" l="1"/>
  <c r="D753"/>
  <c r="A753"/>
  <c r="C753"/>
  <c r="B753" s="1"/>
  <c r="D754" l="1"/>
  <c r="A754"/>
  <c r="C754"/>
  <c r="B754" s="1"/>
  <c r="E753"/>
  <c r="C755" l="1"/>
  <c r="B755" s="1"/>
  <c r="A755"/>
  <c r="D755"/>
  <c r="E754"/>
  <c r="E755" l="1"/>
  <c r="C756"/>
  <c r="B756" s="1"/>
  <c r="A756"/>
  <c r="D756"/>
  <c r="E756" l="1"/>
  <c r="D757"/>
  <c r="C757"/>
  <c r="B757" s="1"/>
  <c r="A757"/>
  <c r="E757" l="1"/>
  <c r="D758"/>
  <c r="C758"/>
  <c r="B758" s="1"/>
  <c r="A758"/>
  <c r="E758" l="1"/>
  <c r="C759"/>
  <c r="B759" s="1"/>
  <c r="A759"/>
  <c r="D759"/>
  <c r="E759" l="1"/>
  <c r="C760"/>
  <c r="B760" s="1"/>
  <c r="A760"/>
  <c r="D760"/>
  <c r="E760" l="1"/>
  <c r="D761"/>
  <c r="C761"/>
  <c r="B761" s="1"/>
  <c r="A761"/>
  <c r="E761" l="1"/>
  <c r="D762"/>
  <c r="C762"/>
  <c r="B762" s="1"/>
  <c r="A762"/>
  <c r="E762" l="1"/>
  <c r="C763"/>
  <c r="B763" s="1"/>
  <c r="A763"/>
  <c r="D763"/>
  <c r="E763" l="1"/>
  <c r="C764"/>
  <c r="B764" s="1"/>
  <c r="A764"/>
  <c r="D764"/>
  <c r="E764" l="1"/>
  <c r="D765"/>
  <c r="C765"/>
  <c r="B765" s="1"/>
  <c r="A765"/>
  <c r="E765" l="1"/>
  <c r="D766"/>
  <c r="C766"/>
  <c r="B766" s="1"/>
  <c r="A766"/>
  <c r="E766" l="1"/>
  <c r="D767"/>
  <c r="A767"/>
  <c r="C767"/>
  <c r="B767" s="1"/>
  <c r="D768" l="1"/>
  <c r="A768"/>
  <c r="C768"/>
  <c r="B768" s="1"/>
  <c r="E767"/>
  <c r="C769" l="1"/>
  <c r="B769" s="1"/>
  <c r="A769"/>
  <c r="D769"/>
  <c r="E768"/>
  <c r="D770" l="1"/>
  <c r="C770"/>
  <c r="B770" s="1"/>
  <c r="A770"/>
  <c r="E769"/>
  <c r="E770" l="1"/>
  <c r="D771"/>
  <c r="A771"/>
  <c r="C771"/>
  <c r="B771" s="1"/>
  <c r="D772" l="1"/>
  <c r="A772"/>
  <c r="C772"/>
  <c r="B772" s="1"/>
  <c r="E771"/>
  <c r="D773" l="1"/>
  <c r="A773"/>
  <c r="C773"/>
  <c r="B773" s="1"/>
  <c r="E772"/>
  <c r="D774" l="1"/>
  <c r="A774"/>
  <c r="C774"/>
  <c r="B774" s="1"/>
  <c r="E773"/>
  <c r="D775" l="1"/>
  <c r="A775"/>
  <c r="C775"/>
  <c r="B775" s="1"/>
  <c r="E774"/>
  <c r="D776" l="1"/>
  <c r="A776"/>
  <c r="C776"/>
  <c r="B776" s="1"/>
  <c r="E775"/>
  <c r="D777" l="1"/>
  <c r="A777"/>
  <c r="C777"/>
  <c r="B777" s="1"/>
  <c r="E776"/>
  <c r="D778" l="1"/>
  <c r="A778"/>
  <c r="C778"/>
  <c r="B778" s="1"/>
  <c r="E777"/>
  <c r="D779" l="1"/>
  <c r="C779"/>
  <c r="B779" s="1"/>
  <c r="A779"/>
  <c r="E778"/>
  <c r="E779" l="1"/>
  <c r="D780"/>
  <c r="C780"/>
  <c r="B780" s="1"/>
  <c r="A780"/>
  <c r="E780" l="1"/>
  <c r="C781"/>
  <c r="B781" s="1"/>
  <c r="A781"/>
  <c r="D781"/>
  <c r="E781" l="1"/>
  <c r="D782"/>
  <c r="A782"/>
  <c r="C782"/>
  <c r="B782" s="1"/>
  <c r="D783" l="1"/>
  <c r="C783"/>
  <c r="B783" s="1"/>
  <c r="A783"/>
  <c r="E782"/>
  <c r="E783" l="1"/>
  <c r="D784"/>
  <c r="C784"/>
  <c r="B784" s="1"/>
  <c r="A784"/>
  <c r="E784" l="1"/>
  <c r="D785"/>
  <c r="C785"/>
  <c r="B785" s="1"/>
  <c r="A785"/>
  <c r="E785" l="1"/>
  <c r="D786"/>
  <c r="A786"/>
  <c r="C786"/>
  <c r="B786" s="1"/>
  <c r="D787" l="1"/>
  <c r="C787"/>
  <c r="B787" s="1"/>
  <c r="A787"/>
  <c r="E786"/>
  <c r="E787" l="1"/>
  <c r="C788"/>
  <c r="B788" s="1"/>
  <c r="A788"/>
  <c r="D788"/>
  <c r="E788" l="1"/>
  <c r="D789"/>
  <c r="C789"/>
  <c r="B789" s="1"/>
  <c r="A789"/>
  <c r="A790" l="1"/>
  <c r="D790"/>
  <c r="C790"/>
  <c r="B790" s="1"/>
  <c r="E789"/>
  <c r="E790" l="1"/>
  <c r="C791"/>
  <c r="B791" s="1"/>
  <c r="A791"/>
  <c r="D791"/>
  <c r="C792" l="1"/>
  <c r="B792" s="1"/>
  <c r="A792"/>
  <c r="D792"/>
  <c r="E791"/>
  <c r="C793" l="1"/>
  <c r="B793" s="1"/>
  <c r="A793"/>
  <c r="D793"/>
  <c r="E792"/>
  <c r="C794" l="1"/>
  <c r="B794" s="1"/>
  <c r="A794"/>
  <c r="D794"/>
  <c r="E793"/>
  <c r="C795" l="1"/>
  <c r="B795" s="1"/>
  <c r="A795"/>
  <c r="D795"/>
  <c r="E794"/>
  <c r="C796" l="1"/>
  <c r="B796" s="1"/>
  <c r="A796"/>
  <c r="D796"/>
  <c r="E795"/>
  <c r="C797" l="1"/>
  <c r="B797" s="1"/>
  <c r="A797"/>
  <c r="D797"/>
  <c r="E796"/>
  <c r="C798" l="1"/>
  <c r="B798" s="1"/>
  <c r="A798"/>
  <c r="D798"/>
  <c r="E797"/>
  <c r="D799" l="1"/>
  <c r="C799"/>
  <c r="B799" s="1"/>
  <c r="A799"/>
  <c r="E798"/>
  <c r="E799" l="1"/>
  <c r="C800"/>
  <c r="B800" s="1"/>
  <c r="A800"/>
  <c r="D800"/>
  <c r="E800" l="1"/>
  <c r="C801"/>
  <c r="B801" s="1"/>
  <c r="A801"/>
  <c r="D801"/>
  <c r="E801" l="1"/>
  <c r="C802"/>
  <c r="B802" s="1"/>
  <c r="A802"/>
  <c r="D802"/>
  <c r="E802" l="1"/>
  <c r="D803"/>
  <c r="C803"/>
  <c r="B803" s="1"/>
  <c r="A803"/>
  <c r="E803" l="1"/>
  <c r="C804"/>
  <c r="B804" s="1"/>
  <c r="A804"/>
  <c r="D804"/>
  <c r="E804" l="1"/>
  <c r="C805"/>
  <c r="B805" s="1"/>
  <c r="A805"/>
  <c r="D805"/>
  <c r="E805" l="1"/>
  <c r="C806"/>
  <c r="B806" s="1"/>
  <c r="A806"/>
  <c r="D806"/>
  <c r="C807" l="1"/>
  <c r="B807" s="1"/>
  <c r="A807"/>
  <c r="D807"/>
  <c r="E806"/>
  <c r="C808" l="1"/>
  <c r="B808" s="1"/>
  <c r="A808"/>
  <c r="D808"/>
  <c r="E807"/>
  <c r="C809" l="1"/>
  <c r="B809" s="1"/>
  <c r="A809"/>
  <c r="D809"/>
  <c r="E808"/>
  <c r="C810" l="1"/>
  <c r="B810" s="1"/>
  <c r="A810"/>
  <c r="D810"/>
  <c r="E809"/>
  <c r="C811" l="1"/>
  <c r="B811" s="1"/>
  <c r="A811"/>
  <c r="D811"/>
  <c r="E810"/>
  <c r="C812" l="1"/>
  <c r="B812" s="1"/>
  <c r="A812"/>
  <c r="D812"/>
  <c r="E811"/>
  <c r="C813" l="1"/>
  <c r="B813" s="1"/>
  <c r="A813"/>
  <c r="D813"/>
  <c r="E812"/>
  <c r="C814" l="1"/>
  <c r="B814" s="1"/>
  <c r="A814"/>
  <c r="D814"/>
  <c r="E813"/>
  <c r="C815" l="1"/>
  <c r="B815" s="1"/>
  <c r="A815"/>
  <c r="D815"/>
  <c r="E814"/>
  <c r="C816" l="1"/>
  <c r="B816" s="1"/>
  <c r="A816"/>
  <c r="D816"/>
  <c r="E815"/>
  <c r="C817" l="1"/>
  <c r="B817" s="1"/>
  <c r="A817"/>
  <c r="D817"/>
  <c r="E816"/>
  <c r="C818" l="1"/>
  <c r="B818" s="1"/>
  <c r="A818"/>
  <c r="D818"/>
  <c r="E817"/>
  <c r="C819" l="1"/>
  <c r="B819" s="1"/>
  <c r="A819"/>
  <c r="D819"/>
  <c r="E818"/>
  <c r="C820" l="1"/>
  <c r="B820" s="1"/>
  <c r="A820"/>
  <c r="D820"/>
  <c r="E819"/>
  <c r="C821" l="1"/>
  <c r="B821" s="1"/>
  <c r="A821"/>
  <c r="D821"/>
  <c r="E820"/>
  <c r="C822" l="1"/>
  <c r="B822" s="1"/>
  <c r="A822"/>
  <c r="D822"/>
  <c r="E821"/>
  <c r="C823" l="1"/>
  <c r="B823" s="1"/>
  <c r="A823"/>
  <c r="D823"/>
  <c r="E822"/>
  <c r="A824" l="1"/>
  <c r="C824"/>
  <c r="B824" s="1"/>
  <c r="D824"/>
  <c r="E823"/>
  <c r="E824" l="1"/>
  <c r="A825"/>
  <c r="C825"/>
  <c r="B825" s="1"/>
  <c r="D825"/>
  <c r="A826" l="1"/>
  <c r="C826"/>
  <c r="B826" s="1"/>
  <c r="D826"/>
  <c r="E825"/>
  <c r="A827" l="1"/>
  <c r="C827"/>
  <c r="B827" s="1"/>
  <c r="D827"/>
  <c r="E826"/>
  <c r="A828" l="1"/>
  <c r="C828"/>
  <c r="B828" s="1"/>
  <c r="D828"/>
  <c r="E827"/>
  <c r="A829" l="1"/>
  <c r="C829"/>
  <c r="B829" s="1"/>
  <c r="D829"/>
  <c r="E828"/>
  <c r="A830" l="1"/>
  <c r="C830"/>
  <c r="B830" s="1"/>
  <c r="D830"/>
  <c r="E829"/>
  <c r="A831" l="1"/>
  <c r="C831"/>
  <c r="B831" s="1"/>
  <c r="D831"/>
  <c r="E830"/>
  <c r="A832" l="1"/>
  <c r="C832"/>
  <c r="B832" s="1"/>
  <c r="D832"/>
  <c r="E831"/>
  <c r="A833" l="1"/>
  <c r="C833"/>
  <c r="B833" s="1"/>
  <c r="D833"/>
  <c r="E832"/>
  <c r="A834" l="1"/>
  <c r="C834"/>
  <c r="B834" s="1"/>
  <c r="D834"/>
  <c r="E833"/>
  <c r="A835" l="1"/>
  <c r="C835"/>
  <c r="B835" s="1"/>
  <c r="D835"/>
  <c r="E834"/>
  <c r="A836" l="1"/>
  <c r="C836"/>
  <c r="B836" s="1"/>
  <c r="D836"/>
  <c r="E835"/>
  <c r="A837" l="1"/>
  <c r="C837"/>
  <c r="B837" s="1"/>
  <c r="D837"/>
  <c r="E836"/>
  <c r="A838" l="1"/>
  <c r="C838"/>
  <c r="B838" s="1"/>
  <c r="D838"/>
  <c r="E837"/>
  <c r="D839" l="1"/>
  <c r="A839"/>
  <c r="C839"/>
  <c r="B839" s="1"/>
  <c r="E838"/>
  <c r="A840" l="1"/>
  <c r="C840"/>
  <c r="B840" s="1"/>
  <c r="D840"/>
  <c r="E839"/>
  <c r="A841" l="1"/>
  <c r="C841"/>
  <c r="B841" s="1"/>
  <c r="D841"/>
  <c r="E840"/>
  <c r="A842" l="1"/>
  <c r="C842"/>
  <c r="B842" s="1"/>
  <c r="D842"/>
  <c r="E841"/>
  <c r="A843" l="1"/>
  <c r="C843"/>
  <c r="B843" s="1"/>
  <c r="D843"/>
  <c r="E842"/>
  <c r="E843" l="1"/>
  <c r="A844"/>
  <c r="C844"/>
  <c r="B844" s="1"/>
  <c r="D844"/>
  <c r="A845" l="1"/>
  <c r="C845"/>
  <c r="B845" s="1"/>
  <c r="D845"/>
  <c r="E844"/>
  <c r="E845" l="1"/>
  <c r="A846"/>
  <c r="C846"/>
  <c r="B846" s="1"/>
  <c r="D846"/>
  <c r="A847" l="1"/>
  <c r="C847"/>
  <c r="B847" s="1"/>
  <c r="D847"/>
  <c r="E846"/>
  <c r="A848" l="1"/>
  <c r="C848"/>
  <c r="B848" s="1"/>
  <c r="D848"/>
  <c r="E847"/>
  <c r="E848" l="1"/>
  <c r="A849"/>
  <c r="C849"/>
  <c r="B849" s="1"/>
  <c r="D849"/>
  <c r="A850" l="1"/>
  <c r="C850"/>
  <c r="B850" s="1"/>
  <c r="D850"/>
  <c r="E849"/>
  <c r="A851" l="1"/>
  <c r="C851"/>
  <c r="B851" s="1"/>
  <c r="D851"/>
  <c r="E850"/>
  <c r="A852" l="1"/>
  <c r="C852"/>
  <c r="B852" s="1"/>
  <c r="D852"/>
  <c r="E851"/>
  <c r="A853" l="1"/>
  <c r="C853"/>
  <c r="B853" s="1"/>
  <c r="D853"/>
  <c r="E852"/>
  <c r="A854" l="1"/>
  <c r="C854"/>
  <c r="B854" s="1"/>
  <c r="D854"/>
  <c r="E853"/>
  <c r="E854" l="1"/>
  <c r="A855"/>
  <c r="C855"/>
  <c r="B855" s="1"/>
  <c r="D855"/>
  <c r="A856" l="1"/>
  <c r="C856"/>
  <c r="B856" s="1"/>
  <c r="D856"/>
  <c r="E855"/>
  <c r="A857" l="1"/>
  <c r="C857"/>
  <c r="B857" s="1"/>
  <c r="D857"/>
  <c r="E856"/>
  <c r="A858" l="1"/>
  <c r="C858"/>
  <c r="B858" s="1"/>
  <c r="D858"/>
  <c r="E857"/>
  <c r="A859" l="1"/>
  <c r="C859"/>
  <c r="B859" s="1"/>
  <c r="D859"/>
  <c r="E858"/>
  <c r="A860" l="1"/>
  <c r="C860"/>
  <c r="B860" s="1"/>
  <c r="D860"/>
  <c r="E859"/>
  <c r="A861" l="1"/>
  <c r="C861"/>
  <c r="B861" s="1"/>
  <c r="D861"/>
  <c r="E860"/>
  <c r="A862" l="1"/>
  <c r="C862"/>
  <c r="B862" s="1"/>
  <c r="D862"/>
  <c r="E861"/>
  <c r="A863" l="1"/>
  <c r="C863"/>
  <c r="B863" s="1"/>
  <c r="D863"/>
  <c r="E862"/>
  <c r="E863" l="1"/>
  <c r="A864"/>
  <c r="C864"/>
  <c r="B864" s="1"/>
  <c r="D864"/>
  <c r="A865" l="1"/>
  <c r="C865"/>
  <c r="B865" s="1"/>
  <c r="D865"/>
  <c r="E864"/>
  <c r="E865" l="1"/>
  <c r="A866"/>
  <c r="C866"/>
  <c r="B866" s="1"/>
  <c r="D866"/>
  <c r="A867" l="1"/>
  <c r="C867"/>
  <c r="B867" s="1"/>
  <c r="D867"/>
  <c r="E866"/>
  <c r="A868" l="1"/>
  <c r="C868"/>
  <c r="B868" s="1"/>
  <c r="D868"/>
  <c r="E867"/>
  <c r="A869" l="1"/>
  <c r="C869"/>
  <c r="B869" s="1"/>
  <c r="D869"/>
  <c r="E868"/>
  <c r="A870" l="1"/>
  <c r="C870"/>
  <c r="B870" s="1"/>
  <c r="D870"/>
  <c r="E869"/>
  <c r="A871" l="1"/>
  <c r="C871"/>
  <c r="B871" s="1"/>
  <c r="D871"/>
  <c r="E870"/>
  <c r="A872" l="1"/>
  <c r="C872"/>
  <c r="B872" s="1"/>
  <c r="D872"/>
  <c r="E871"/>
  <c r="A873" l="1"/>
  <c r="C873"/>
  <c r="B873" s="1"/>
  <c r="D873"/>
  <c r="E872"/>
  <c r="A874" l="1"/>
  <c r="C874"/>
  <c r="B874" s="1"/>
  <c r="D874"/>
  <c r="E873"/>
  <c r="A875" l="1"/>
  <c r="C875"/>
  <c r="B875" s="1"/>
  <c r="D875"/>
  <c r="E874"/>
  <c r="A876" l="1"/>
  <c r="C876"/>
  <c r="B876" s="1"/>
  <c r="D876"/>
  <c r="E875"/>
  <c r="C877" l="1"/>
  <c r="B877" s="1"/>
  <c r="D877"/>
  <c r="A877"/>
  <c r="E876"/>
  <c r="A878" l="1"/>
  <c r="C878"/>
  <c r="B878" s="1"/>
  <c r="D878"/>
  <c r="E877"/>
  <c r="C879" l="1"/>
  <c r="B879" s="1"/>
  <c r="A879"/>
  <c r="D879"/>
  <c r="E878"/>
  <c r="A880" l="1"/>
  <c r="C880"/>
  <c r="B880" s="1"/>
  <c r="D880"/>
  <c r="E879"/>
  <c r="C881" l="1"/>
  <c r="B881" s="1"/>
  <c r="D881"/>
  <c r="A881"/>
  <c r="E880"/>
  <c r="A882" l="1"/>
  <c r="C882"/>
  <c r="B882" s="1"/>
  <c r="D882"/>
  <c r="E881"/>
  <c r="C883" l="1"/>
  <c r="B883" s="1"/>
  <c r="A883"/>
  <c r="D883"/>
  <c r="E882"/>
  <c r="A884" l="1"/>
  <c r="C884"/>
  <c r="B884" s="1"/>
  <c r="D884"/>
  <c r="E883"/>
  <c r="C885" l="1"/>
  <c r="B885" s="1"/>
  <c r="D885"/>
  <c r="A885"/>
  <c r="E884"/>
  <c r="A886" l="1"/>
  <c r="C886"/>
  <c r="B886" s="1"/>
  <c r="D886"/>
  <c r="E885"/>
  <c r="C887" l="1"/>
  <c r="B887" s="1"/>
  <c r="A887"/>
  <c r="D887"/>
  <c r="E886"/>
  <c r="A888" l="1"/>
  <c r="C888"/>
  <c r="B888" s="1"/>
  <c r="D888"/>
  <c r="E887"/>
  <c r="C889" l="1"/>
  <c r="B889" s="1"/>
  <c r="D889"/>
  <c r="A889"/>
  <c r="E888"/>
  <c r="A890" l="1"/>
  <c r="C890"/>
  <c r="B890" s="1"/>
  <c r="D890"/>
  <c r="E889"/>
  <c r="C891" l="1"/>
  <c r="B891" s="1"/>
  <c r="A891"/>
  <c r="D891"/>
  <c r="E890"/>
  <c r="A892" l="1"/>
  <c r="C892"/>
  <c r="B892" s="1"/>
  <c r="D892"/>
  <c r="E891"/>
  <c r="C893" l="1"/>
  <c r="B893" s="1"/>
  <c r="D893"/>
  <c r="A893"/>
  <c r="E892"/>
  <c r="A894" l="1"/>
  <c r="C894"/>
  <c r="B894" s="1"/>
  <c r="D894"/>
  <c r="E893"/>
  <c r="C895" l="1"/>
  <c r="B895" s="1"/>
  <c r="A895"/>
  <c r="D895"/>
  <c r="E894"/>
  <c r="A896" l="1"/>
  <c r="C896"/>
  <c r="B896" s="1"/>
  <c r="D896"/>
  <c r="E895"/>
  <c r="C897" l="1"/>
  <c r="B897" s="1"/>
  <c r="D897"/>
  <c r="A897"/>
  <c r="E896"/>
  <c r="A898" l="1"/>
  <c r="C898"/>
  <c r="B898" s="1"/>
  <c r="D898"/>
  <c r="E897"/>
  <c r="C899" l="1"/>
  <c r="B899" s="1"/>
  <c r="A899"/>
  <c r="D899"/>
  <c r="E898"/>
  <c r="A900" l="1"/>
  <c r="C900"/>
  <c r="B900" s="1"/>
  <c r="D900"/>
  <c r="E899"/>
  <c r="C901" l="1"/>
  <c r="B901" s="1"/>
  <c r="D901"/>
  <c r="A901"/>
  <c r="E900"/>
  <c r="A902" l="1"/>
  <c r="C902"/>
  <c r="B902" s="1"/>
  <c r="D902"/>
  <c r="E901"/>
  <c r="C903" l="1"/>
  <c r="B903" s="1"/>
  <c r="A903"/>
  <c r="D903"/>
  <c r="E902"/>
  <c r="A904" l="1"/>
  <c r="C904"/>
  <c r="B904" s="1"/>
  <c r="D904"/>
  <c r="E903"/>
  <c r="C905" l="1"/>
  <c r="B905" s="1"/>
  <c r="D905"/>
  <c r="A905"/>
  <c r="E904"/>
  <c r="A906" l="1"/>
  <c r="C906"/>
  <c r="B906" s="1"/>
  <c r="D906"/>
  <c r="E905"/>
  <c r="C907" l="1"/>
  <c r="B907" s="1"/>
  <c r="A907"/>
  <c r="D907"/>
  <c r="E906"/>
  <c r="A908" l="1"/>
  <c r="C908"/>
  <c r="B908" s="1"/>
  <c r="D908"/>
  <c r="E907"/>
  <c r="C909" l="1"/>
  <c r="B909" s="1"/>
  <c r="D909"/>
  <c r="A909"/>
  <c r="E908"/>
  <c r="A910" l="1"/>
  <c r="C910"/>
  <c r="B910" s="1"/>
  <c r="D910"/>
  <c r="E909"/>
  <c r="C911" l="1"/>
  <c r="B911" s="1"/>
  <c r="A911"/>
  <c r="D911"/>
  <c r="E910"/>
  <c r="A912" l="1"/>
  <c r="C912"/>
  <c r="B912" s="1"/>
  <c r="D912"/>
  <c r="E911"/>
  <c r="C913" l="1"/>
  <c r="B913" s="1"/>
  <c r="D913"/>
  <c r="A913"/>
  <c r="E912"/>
  <c r="A914" l="1"/>
  <c r="C914"/>
  <c r="B914" s="1"/>
  <c r="D914"/>
  <c r="E913"/>
  <c r="C915" l="1"/>
  <c r="B915" s="1"/>
  <c r="A915"/>
  <c r="D915"/>
  <c r="E914"/>
  <c r="A916" l="1"/>
  <c r="C916"/>
  <c r="B916" s="1"/>
  <c r="D916"/>
  <c r="E915"/>
  <c r="C917" l="1"/>
  <c r="B917" s="1"/>
  <c r="D917"/>
  <c r="A917"/>
  <c r="E916"/>
  <c r="A918" l="1"/>
  <c r="C918"/>
  <c r="B918" s="1"/>
  <c r="D918"/>
  <c r="E917"/>
  <c r="D919" l="1"/>
  <c r="C919"/>
  <c r="B919" s="1"/>
  <c r="A919"/>
  <c r="E918"/>
  <c r="E919" l="1"/>
  <c r="A920"/>
  <c r="C920"/>
  <c r="B920" s="1"/>
  <c r="D920"/>
  <c r="E920" l="1"/>
  <c r="C921"/>
  <c r="B921" s="1"/>
  <c r="D921"/>
  <c r="A921"/>
  <c r="A922" l="1"/>
  <c r="C922"/>
  <c r="B922" s="1"/>
  <c r="D922"/>
  <c r="E921"/>
  <c r="C923" l="1"/>
  <c r="B923" s="1"/>
  <c r="A923"/>
  <c r="D923"/>
  <c r="E922"/>
  <c r="A924" l="1"/>
  <c r="C924"/>
  <c r="B924" s="1"/>
  <c r="D924"/>
  <c r="E923"/>
  <c r="C925" l="1"/>
  <c r="B925" s="1"/>
  <c r="D925"/>
  <c r="A925"/>
  <c r="E924"/>
  <c r="A926" l="1"/>
  <c r="C926"/>
  <c r="B926" s="1"/>
  <c r="D926"/>
  <c r="E925"/>
  <c r="C927" l="1"/>
  <c r="B927" s="1"/>
  <c r="A927"/>
  <c r="D927"/>
  <c r="E926"/>
  <c r="A928" l="1"/>
  <c r="C928"/>
  <c r="B928" s="1"/>
  <c r="D928"/>
  <c r="E927"/>
  <c r="C929" l="1"/>
  <c r="B929" s="1"/>
  <c r="D929"/>
  <c r="A929"/>
  <c r="E928"/>
  <c r="A930" l="1"/>
  <c r="C930"/>
  <c r="B930" s="1"/>
  <c r="D930"/>
  <c r="E929"/>
  <c r="C931" l="1"/>
  <c r="B931" s="1"/>
  <c r="A931"/>
  <c r="D931"/>
  <c r="E930"/>
  <c r="A932" l="1"/>
  <c r="C932"/>
  <c r="B932" s="1"/>
  <c r="D932"/>
  <c r="E931"/>
  <c r="C933" l="1"/>
  <c r="B933" s="1"/>
  <c r="D933"/>
  <c r="A933"/>
  <c r="E932"/>
  <c r="A934" l="1"/>
  <c r="C934"/>
  <c r="B934" s="1"/>
  <c r="D934"/>
  <c r="E933"/>
  <c r="C935" l="1"/>
  <c r="B935" s="1"/>
  <c r="A935"/>
  <c r="D935"/>
  <c r="E934"/>
  <c r="A936" l="1"/>
  <c r="C936"/>
  <c r="B936" s="1"/>
  <c r="D936"/>
  <c r="E935"/>
  <c r="C937" l="1"/>
  <c r="B937" s="1"/>
  <c r="D937"/>
  <c r="A937"/>
  <c r="E936"/>
  <c r="E937" l="1"/>
  <c r="A938"/>
  <c r="C938"/>
  <c r="B938" s="1"/>
  <c r="D938"/>
  <c r="E938" l="1"/>
  <c r="C939"/>
  <c r="B939" s="1"/>
  <c r="A939"/>
  <c r="D939"/>
  <c r="A940" l="1"/>
  <c r="C940"/>
  <c r="B940" s="1"/>
  <c r="D940"/>
  <c r="E939"/>
  <c r="C941" l="1"/>
  <c r="B941" s="1"/>
  <c r="D941"/>
  <c r="A941"/>
  <c r="E940"/>
  <c r="A942" l="1"/>
  <c r="C942"/>
  <c r="B942" s="1"/>
  <c r="D942"/>
  <c r="E941"/>
  <c r="C943" l="1"/>
  <c r="B943" s="1"/>
  <c r="A943"/>
  <c r="D943"/>
  <c r="E942"/>
  <c r="A944" l="1"/>
  <c r="C944"/>
  <c r="B944" s="1"/>
  <c r="D944"/>
  <c r="E943"/>
  <c r="C945" l="1"/>
  <c r="B945" s="1"/>
  <c r="D945"/>
  <c r="A945"/>
  <c r="E944"/>
  <c r="E945" l="1"/>
  <c r="D946"/>
  <c r="A946"/>
  <c r="C946"/>
  <c r="B946" s="1"/>
  <c r="E946" l="1"/>
  <c r="C947"/>
  <c r="B947" s="1"/>
  <c r="A947"/>
  <c r="D947"/>
  <c r="A948" l="1"/>
  <c r="C948"/>
  <c r="B948" s="1"/>
  <c r="D948"/>
  <c r="E947"/>
  <c r="C949" l="1"/>
  <c r="B949" s="1"/>
  <c r="D949"/>
  <c r="A949"/>
  <c r="E948"/>
  <c r="A950" l="1"/>
  <c r="C950"/>
  <c r="B950" s="1"/>
  <c r="D950"/>
  <c r="E949"/>
  <c r="C951" l="1"/>
  <c r="B951" s="1"/>
  <c r="A951"/>
  <c r="D951"/>
  <c r="E950"/>
  <c r="A952" l="1"/>
  <c r="C952"/>
  <c r="B952" s="1"/>
  <c r="D952"/>
  <c r="E951"/>
  <c r="C953" l="1"/>
  <c r="B953" s="1"/>
  <c r="D953"/>
  <c r="A953"/>
  <c r="E952"/>
  <c r="A954" l="1"/>
  <c r="C954"/>
  <c r="B954" s="1"/>
  <c r="D954"/>
  <c r="E953"/>
  <c r="C955" l="1"/>
  <c r="B955" s="1"/>
  <c r="A955"/>
  <c r="D955"/>
  <c r="E954"/>
  <c r="A956" l="1"/>
  <c r="C956"/>
  <c r="B956" s="1"/>
  <c r="D956"/>
  <c r="E955"/>
  <c r="C957" l="1"/>
  <c r="B957" s="1"/>
  <c r="D957"/>
  <c r="A957"/>
  <c r="E956"/>
  <c r="A958" l="1"/>
  <c r="C958"/>
  <c r="B958" s="1"/>
  <c r="D958"/>
  <c r="E957"/>
  <c r="C959" l="1"/>
  <c r="B959" s="1"/>
  <c r="A959"/>
  <c r="D959"/>
  <c r="E958"/>
  <c r="A960" l="1"/>
  <c r="C960"/>
  <c r="B960" s="1"/>
  <c r="D960"/>
  <c r="E959"/>
  <c r="C961" l="1"/>
  <c r="B961" s="1"/>
  <c r="D961"/>
  <c r="A961"/>
  <c r="E960"/>
  <c r="A962" l="1"/>
  <c r="C962"/>
  <c r="B962" s="1"/>
  <c r="D962"/>
  <c r="E961"/>
  <c r="C963" l="1"/>
  <c r="B963" s="1"/>
  <c r="A963"/>
  <c r="D963"/>
  <c r="E962"/>
  <c r="A964" l="1"/>
  <c r="C964"/>
  <c r="B964" s="1"/>
  <c r="D964"/>
  <c r="E963"/>
  <c r="C965" l="1"/>
  <c r="B965" s="1"/>
  <c r="D965"/>
  <c r="A965"/>
  <c r="E964"/>
  <c r="E965" l="1"/>
  <c r="A966"/>
  <c r="C966"/>
  <c r="D966"/>
  <c r="E966" l="1"/>
  <c r="B966"/>
  <c r="C967"/>
  <c r="B967" s="1"/>
  <c r="A967"/>
  <c r="D967"/>
  <c r="A968" l="1"/>
  <c r="C968"/>
  <c r="B968" s="1"/>
  <c r="D968"/>
  <c r="E967"/>
  <c r="C969" l="1"/>
  <c r="B969" s="1"/>
  <c r="D969"/>
  <c r="A969"/>
  <c r="E968"/>
  <c r="E969" l="1"/>
  <c r="A970"/>
  <c r="C970"/>
  <c r="B970" s="1"/>
  <c r="D970"/>
  <c r="E970" l="1"/>
  <c r="C971"/>
  <c r="B971" s="1"/>
  <c r="A971"/>
  <c r="D971"/>
  <c r="A972" l="1"/>
  <c r="C972"/>
  <c r="B972" s="1"/>
  <c r="D972"/>
  <c r="E971"/>
  <c r="C973" l="1"/>
  <c r="B973" s="1"/>
  <c r="D973"/>
  <c r="A973"/>
  <c r="E972"/>
  <c r="E973" l="1"/>
  <c r="A974"/>
  <c r="C974"/>
  <c r="B974" s="1"/>
  <c r="D974"/>
  <c r="E974" l="1"/>
  <c r="C975"/>
  <c r="B975" s="1"/>
  <c r="A975"/>
  <c r="D975"/>
  <c r="E975" l="1"/>
  <c r="A976"/>
  <c r="C976"/>
  <c r="B976" s="1"/>
  <c r="D976"/>
  <c r="E976" l="1"/>
  <c r="C977"/>
  <c r="B977" s="1"/>
  <c r="D977"/>
  <c r="A977"/>
  <c r="A978" l="1"/>
  <c r="C978"/>
  <c r="B978" s="1"/>
  <c r="D978"/>
  <c r="E977"/>
  <c r="C979" l="1"/>
  <c r="B979" s="1"/>
  <c r="A979"/>
  <c r="D979"/>
  <c r="E978"/>
  <c r="A980" l="1"/>
  <c r="C980"/>
  <c r="B980" s="1"/>
  <c r="D980"/>
  <c r="E979"/>
  <c r="C981" l="1"/>
  <c r="B981" s="1"/>
  <c r="D981"/>
  <c r="A981"/>
  <c r="E980"/>
  <c r="D982" l="1"/>
  <c r="A982"/>
  <c r="C982"/>
  <c r="B982" s="1"/>
  <c r="E981"/>
  <c r="E982" l="1"/>
  <c r="C983"/>
  <c r="B983" s="1"/>
  <c r="A983"/>
  <c r="D983"/>
  <c r="A984" l="1"/>
  <c r="C984"/>
  <c r="B984" s="1"/>
  <c r="D984"/>
  <c r="E983"/>
  <c r="C985" l="1"/>
  <c r="B985" s="1"/>
  <c r="D985"/>
  <c r="A985"/>
  <c r="E984"/>
  <c r="A986" l="1"/>
  <c r="C986"/>
  <c r="B986" s="1"/>
  <c r="D986"/>
  <c r="E985"/>
  <c r="C987" l="1"/>
  <c r="B987" s="1"/>
  <c r="A987"/>
  <c r="D987"/>
  <c r="E986"/>
  <c r="A988" l="1"/>
  <c r="C988"/>
  <c r="B988" s="1"/>
  <c r="D988"/>
  <c r="E987"/>
  <c r="C989" l="1"/>
  <c r="B989" s="1"/>
  <c r="D989"/>
  <c r="A989"/>
  <c r="E988"/>
  <c r="A990" l="1"/>
  <c r="C990"/>
  <c r="B990" s="1"/>
  <c r="D990"/>
  <c r="E989"/>
  <c r="C991" l="1"/>
  <c r="B991" s="1"/>
  <c r="A991"/>
  <c r="D991"/>
  <c r="E990"/>
  <c r="A992" l="1"/>
  <c r="C992"/>
  <c r="B992" s="1"/>
  <c r="D992"/>
  <c r="E991"/>
  <c r="C993" l="1"/>
  <c r="B993" s="1"/>
  <c r="D993"/>
  <c r="A993"/>
  <c r="E992"/>
  <c r="A994" l="1"/>
  <c r="C994"/>
  <c r="B994" s="1"/>
  <c r="D994"/>
  <c r="E993"/>
  <c r="C995" l="1"/>
  <c r="B995" s="1"/>
  <c r="A995"/>
  <c r="D995"/>
  <c r="E994"/>
  <c r="A996" l="1"/>
  <c r="C996"/>
  <c r="B996" s="1"/>
  <c r="D996"/>
  <c r="E995"/>
  <c r="C997" l="1"/>
  <c r="B997" s="1"/>
  <c r="D997"/>
  <c r="A997"/>
  <c r="E996"/>
  <c r="A998" l="1"/>
  <c r="C998"/>
  <c r="D998"/>
  <c r="E997"/>
  <c r="E998" l="1"/>
  <c r="B998"/>
  <c r="C999"/>
  <c r="B999" s="1"/>
  <c r="A999"/>
  <c r="D999"/>
  <c r="E999" l="1"/>
  <c r="A1000"/>
  <c r="C1000"/>
  <c r="B1000" s="1"/>
  <c r="D1000"/>
  <c r="C1001" l="1"/>
  <c r="B1001" s="1"/>
  <c r="D1001"/>
  <c r="A1001"/>
  <c r="E1000"/>
  <c r="A1002" l="1"/>
  <c r="C1002"/>
  <c r="B1002" s="1"/>
  <c r="D1002"/>
  <c r="E1001"/>
  <c r="C1003" l="1"/>
  <c r="B1003" s="1"/>
  <c r="A1003"/>
  <c r="D1003"/>
  <c r="E1002"/>
  <c r="A1004" l="1"/>
  <c r="C1004"/>
  <c r="B1004" s="1"/>
  <c r="D1004"/>
  <c r="E1003"/>
  <c r="A1005" l="1"/>
  <c r="C1005"/>
  <c r="B1005" s="1"/>
  <c r="D1005"/>
  <c r="E1004"/>
  <c r="D1006" l="1"/>
  <c r="A1006"/>
  <c r="C1006"/>
  <c r="B1006" s="1"/>
  <c r="E1005"/>
  <c r="E1006" l="1"/>
  <c r="C1007"/>
  <c r="B1007" s="1"/>
  <c r="A1007"/>
  <c r="D1007"/>
  <c r="A1008" l="1"/>
  <c r="C1008"/>
  <c r="B1008" s="1"/>
  <c r="D1008"/>
  <c r="E1007"/>
  <c r="C1009" l="1"/>
  <c r="B1009" s="1"/>
  <c r="D1009"/>
  <c r="A1009"/>
  <c r="E1008"/>
  <c r="A1010" l="1"/>
  <c r="C1010"/>
  <c r="B1010" s="1"/>
  <c r="D1010"/>
  <c r="E1009"/>
  <c r="C1011" l="1"/>
  <c r="B1011" s="1"/>
  <c r="A1011"/>
  <c r="D1011"/>
  <c r="E1010"/>
  <c r="A1012" l="1"/>
  <c r="C1012"/>
  <c r="B1012" s="1"/>
  <c r="D1012"/>
  <c r="E1011"/>
  <c r="C1013" l="1"/>
  <c r="B1013" s="1"/>
  <c r="D1013"/>
  <c r="A1013"/>
  <c r="E1012"/>
  <c r="A1014" l="1"/>
  <c r="C1014"/>
  <c r="B1014" s="1"/>
  <c r="D1014"/>
  <c r="E1013"/>
  <c r="C1015" l="1"/>
  <c r="B1015" s="1"/>
  <c r="A1015"/>
  <c r="D1015"/>
  <c r="E1014"/>
  <c r="A1016" l="1"/>
  <c r="C1016"/>
  <c r="B1016" s="1"/>
  <c r="D1016"/>
  <c r="E1015"/>
  <c r="C1017" l="1"/>
  <c r="B1017" s="1"/>
  <c r="D1017"/>
  <c r="A1017"/>
  <c r="E1016"/>
  <c r="D1018" l="1"/>
  <c r="A1018"/>
  <c r="C1018"/>
  <c r="B1018" s="1"/>
  <c r="E1017"/>
  <c r="E1018" l="1"/>
  <c r="C1019"/>
  <c r="B1019" s="1"/>
  <c r="A1019"/>
  <c r="D1019"/>
  <c r="A1020" l="1"/>
  <c r="C1020"/>
  <c r="B1020" s="1"/>
  <c r="D1020"/>
  <c r="E1019"/>
  <c r="C1021" l="1"/>
  <c r="B1021" s="1"/>
  <c r="D1021"/>
  <c r="A1021"/>
  <c r="E1020"/>
  <c r="A1022" l="1"/>
  <c r="C1022"/>
  <c r="B1022" s="1"/>
  <c r="D1022"/>
  <c r="E1021"/>
  <c r="E1022" l="1"/>
  <c r="C1023"/>
  <c r="B1023" s="1"/>
  <c r="A1023"/>
  <c r="D1023"/>
  <c r="E1023" l="1"/>
  <c r="A1024"/>
  <c r="C1024"/>
  <c r="B1024" s="1"/>
  <c r="D1024"/>
  <c r="E1024" l="1"/>
  <c r="C1025"/>
  <c r="B1025" s="1"/>
  <c r="D1025"/>
  <c r="A1025"/>
  <c r="A1026" l="1"/>
  <c r="C1026"/>
  <c r="B1026" s="1"/>
  <c r="D1026"/>
  <c r="E1025"/>
  <c r="C1027" l="1"/>
  <c r="B1027" s="1"/>
  <c r="A1027"/>
  <c r="D1027"/>
  <c r="E1026"/>
  <c r="A1028" l="1"/>
  <c r="C1028"/>
  <c r="B1028" s="1"/>
  <c r="D1028"/>
  <c r="E1027"/>
  <c r="C1029" l="1"/>
  <c r="B1029" s="1"/>
  <c r="D1029"/>
  <c r="A1029"/>
  <c r="E1028"/>
  <c r="A1030" l="1"/>
  <c r="C1030"/>
  <c r="B1030" s="1"/>
  <c r="D1030"/>
  <c r="E1029"/>
  <c r="C1031" l="1"/>
  <c r="B1031" s="1"/>
  <c r="A1031"/>
  <c r="D1031"/>
  <c r="E1030"/>
  <c r="A1032" l="1"/>
  <c r="D1032"/>
  <c r="C1032"/>
  <c r="B1032" s="1"/>
  <c r="E1031"/>
  <c r="E1032" l="1"/>
  <c r="C1033"/>
  <c r="B1033" s="1"/>
  <c r="D1033"/>
  <c r="A1033"/>
  <c r="D1034" l="1"/>
  <c r="A1034"/>
  <c r="C1034"/>
  <c r="B1034" s="1"/>
  <c r="E1033"/>
  <c r="E1034" l="1"/>
  <c r="C1035"/>
  <c r="B1035" s="1"/>
  <c r="A1035"/>
  <c r="D1035"/>
  <c r="E1035" l="1"/>
  <c r="D1036"/>
  <c r="A1036"/>
  <c r="C1036"/>
  <c r="B1036" s="1"/>
  <c r="C1037" l="1"/>
  <c r="B1037" s="1"/>
  <c r="D1037"/>
  <c r="A1037"/>
  <c r="E1036"/>
  <c r="E1037" l="1"/>
  <c r="D1038"/>
  <c r="A1038"/>
  <c r="C1038"/>
  <c r="B1038" s="1"/>
  <c r="E1038" l="1"/>
  <c r="D1039"/>
  <c r="C1039"/>
  <c r="B1039" s="1"/>
  <c r="A1039"/>
  <c r="E1039" l="1"/>
  <c r="A1040"/>
  <c r="D1040"/>
  <c r="C1040"/>
  <c r="B1040" s="1"/>
  <c r="E1040" l="1"/>
  <c r="C1041"/>
  <c r="B1041" s="1"/>
  <c r="D1041"/>
  <c r="A1041"/>
  <c r="A1042" l="1"/>
  <c r="C1042"/>
  <c r="B1042" s="1"/>
  <c r="D1042"/>
  <c r="E1041"/>
  <c r="C1043" l="1"/>
  <c r="B1043" s="1"/>
  <c r="A1043"/>
  <c r="D1043"/>
  <c r="E1042"/>
  <c r="A1044" l="1"/>
  <c r="C1044"/>
  <c r="B1044" s="1"/>
  <c r="D1044"/>
  <c r="E1043"/>
  <c r="C1045" l="1"/>
  <c r="B1045" s="1"/>
  <c r="D1045"/>
  <c r="A1045"/>
  <c r="E1044"/>
  <c r="A1046" l="1"/>
  <c r="C1046"/>
  <c r="B1046" s="1"/>
  <c r="D1046"/>
  <c r="E1045"/>
  <c r="C1047" l="1"/>
  <c r="B1047" s="1"/>
  <c r="A1047"/>
  <c r="D1047"/>
  <c r="E1046"/>
  <c r="A1048" l="1"/>
  <c r="C1048"/>
  <c r="B1048" s="1"/>
  <c r="D1048"/>
  <c r="E1047"/>
  <c r="C1049" l="1"/>
  <c r="B1049" s="1"/>
  <c r="D1049"/>
  <c r="A1049"/>
  <c r="E1048"/>
  <c r="A1050" l="1"/>
  <c r="C1050"/>
  <c r="B1050" s="1"/>
  <c r="D1050"/>
  <c r="E1049"/>
  <c r="C1051" l="1"/>
  <c r="B1051" s="1"/>
  <c r="A1051"/>
  <c r="D1051"/>
  <c r="E1050"/>
  <c r="A1052" l="1"/>
  <c r="C1052"/>
  <c r="B1052" s="1"/>
  <c r="D1052"/>
  <c r="E1051"/>
  <c r="C1053" l="1"/>
  <c r="B1053" s="1"/>
  <c r="D1053"/>
  <c r="A1053"/>
  <c r="E1052"/>
  <c r="A1054" l="1"/>
  <c r="C1054"/>
  <c r="B1054" s="1"/>
  <c r="D1054"/>
  <c r="E1053"/>
  <c r="C1055" l="1"/>
  <c r="B1055" s="1"/>
  <c r="A1055"/>
  <c r="D1055"/>
  <c r="E1054"/>
  <c r="A1056" l="1"/>
  <c r="C1056"/>
  <c r="B1056" s="1"/>
  <c r="D1056"/>
  <c r="E1055"/>
  <c r="C1057" l="1"/>
  <c r="B1057" s="1"/>
  <c r="D1057"/>
  <c r="A1057"/>
  <c r="E1056"/>
  <c r="A1058" l="1"/>
  <c r="C1058"/>
  <c r="B1058" s="1"/>
  <c r="D1058"/>
  <c r="E1057"/>
  <c r="C1059" l="1"/>
  <c r="B1059" s="1"/>
  <c r="A1059"/>
  <c r="D1059"/>
  <c r="E1058"/>
  <c r="A1060" l="1"/>
  <c r="C1060"/>
  <c r="B1060" s="1"/>
  <c r="D1060"/>
  <c r="E1059"/>
  <c r="C1061" l="1"/>
  <c r="B1061" s="1"/>
  <c r="D1061"/>
  <c r="A1061"/>
  <c r="E1060"/>
  <c r="A1062" l="1"/>
  <c r="C1062"/>
  <c r="B1062" s="1"/>
  <c r="D1062"/>
  <c r="E1061"/>
  <c r="C1063" l="1"/>
  <c r="B1063" s="1"/>
  <c r="A1063"/>
  <c r="D1063"/>
  <c r="E1062"/>
  <c r="A1064" l="1"/>
  <c r="C1064"/>
  <c r="B1064" s="1"/>
  <c r="D1064"/>
  <c r="E1063"/>
  <c r="C1065" l="1"/>
  <c r="B1065" s="1"/>
  <c r="D1065"/>
  <c r="A1065"/>
  <c r="E1064"/>
  <c r="A1066" l="1"/>
  <c r="C1066"/>
  <c r="B1066" s="1"/>
  <c r="D1066"/>
  <c r="E1065"/>
  <c r="C1067" l="1"/>
  <c r="B1067" s="1"/>
  <c r="A1067"/>
  <c r="D1067"/>
  <c r="E1066"/>
  <c r="A1068" l="1"/>
  <c r="C1068"/>
  <c r="B1068" s="1"/>
  <c r="D1068"/>
  <c r="E1067"/>
  <c r="C1069" l="1"/>
  <c r="B1069" s="1"/>
  <c r="D1069"/>
  <c r="A1069"/>
  <c r="E1068"/>
  <c r="A1070" l="1"/>
  <c r="C1070"/>
  <c r="B1070" s="1"/>
  <c r="D1070"/>
  <c r="E1069"/>
  <c r="C1071" l="1"/>
  <c r="B1071" s="1"/>
  <c r="A1071"/>
  <c r="D1071"/>
  <c r="E1070"/>
  <c r="A1072" l="1"/>
  <c r="C1072"/>
  <c r="B1072" s="1"/>
  <c r="D1072"/>
  <c r="E1071"/>
  <c r="C1073" l="1"/>
  <c r="B1073" s="1"/>
  <c r="D1073"/>
  <c r="A1073"/>
  <c r="E1072"/>
  <c r="A1074" l="1"/>
  <c r="C1074"/>
  <c r="B1074" s="1"/>
  <c r="D1074"/>
  <c r="E1073"/>
  <c r="C1075" l="1"/>
  <c r="B1075" s="1"/>
  <c r="A1075"/>
  <c r="D1075"/>
  <c r="E1074"/>
  <c r="A1076" l="1"/>
  <c r="C1076"/>
  <c r="B1076" s="1"/>
  <c r="D1076"/>
  <c r="E1075"/>
  <c r="C1077" l="1"/>
  <c r="B1077" s="1"/>
  <c r="D1077"/>
  <c r="A1077"/>
  <c r="E1076"/>
  <c r="A1078" l="1"/>
  <c r="C1078"/>
  <c r="B1078" s="1"/>
  <c r="D1078"/>
  <c r="E1077"/>
  <c r="C1079" l="1"/>
  <c r="B1079" s="1"/>
  <c r="A1079"/>
  <c r="D1079"/>
  <c r="E1078"/>
  <c r="A1080" l="1"/>
  <c r="C1080"/>
  <c r="B1080" s="1"/>
  <c r="D1080"/>
  <c r="E1079"/>
  <c r="C1081" l="1"/>
  <c r="B1081" s="1"/>
  <c r="D1081"/>
  <c r="A1081"/>
  <c r="E1080"/>
  <c r="A1082" l="1"/>
  <c r="C1082"/>
  <c r="B1082" s="1"/>
  <c r="D1082"/>
  <c r="E1081"/>
  <c r="C1083" l="1"/>
  <c r="B1083" s="1"/>
  <c r="A1083"/>
  <c r="D1083"/>
  <c r="E1082"/>
  <c r="A1084" l="1"/>
  <c r="C1084"/>
  <c r="B1084" s="1"/>
  <c r="D1084"/>
  <c r="E1083"/>
  <c r="C1085" l="1"/>
  <c r="B1085" s="1"/>
  <c r="D1085"/>
  <c r="A1085"/>
  <c r="E1084"/>
  <c r="A1086" l="1"/>
  <c r="C1086"/>
  <c r="B1086" s="1"/>
  <c r="D1086"/>
  <c r="E1085"/>
  <c r="C1087" l="1"/>
  <c r="B1087" s="1"/>
  <c r="A1087"/>
  <c r="D1087"/>
  <c r="E1086"/>
  <c r="A1088" l="1"/>
  <c r="C1088"/>
  <c r="B1088" s="1"/>
  <c r="D1088"/>
  <c r="E1087"/>
  <c r="C1089" l="1"/>
  <c r="B1089" s="1"/>
  <c r="D1089"/>
  <c r="A1089"/>
  <c r="E1088"/>
  <c r="E1089" l="1"/>
  <c r="C1090"/>
  <c r="B1090" s="1"/>
  <c r="D1090"/>
  <c r="A1090"/>
  <c r="E1090" l="1"/>
  <c r="C1091"/>
  <c r="B1091" s="1"/>
  <c r="D1091"/>
  <c r="A1091"/>
  <c r="E1091" l="1"/>
  <c r="A1092"/>
  <c r="C1092"/>
  <c r="D1092"/>
  <c r="E1092" l="1"/>
  <c r="B1092"/>
  <c r="C1093"/>
  <c r="B1093" s="1"/>
  <c r="A1093"/>
  <c r="D1093"/>
  <c r="A1094" l="1"/>
  <c r="C1094"/>
  <c r="B1094" s="1"/>
  <c r="D1094"/>
  <c r="E1093"/>
  <c r="C1095" l="1"/>
  <c r="B1095" s="1"/>
  <c r="D1095"/>
  <c r="A1095"/>
  <c r="E1094"/>
  <c r="A1096" l="1"/>
  <c r="C1096"/>
  <c r="B1096" s="1"/>
  <c r="D1096"/>
  <c r="E1095"/>
  <c r="C1097" l="1"/>
  <c r="B1097" s="1"/>
  <c r="A1097"/>
  <c r="D1097"/>
  <c r="E1096"/>
  <c r="A1098" l="1"/>
  <c r="C1098"/>
  <c r="B1098" s="1"/>
  <c r="D1098"/>
  <c r="E1097"/>
  <c r="C1099" l="1"/>
  <c r="B1099" s="1"/>
  <c r="D1099"/>
  <c r="A1099"/>
  <c r="E1098"/>
  <c r="A1100" l="1"/>
  <c r="C1100"/>
  <c r="B1100" s="1"/>
  <c r="D1100"/>
  <c r="E1099"/>
  <c r="C1101" l="1"/>
  <c r="B1101" s="1"/>
  <c r="A1101"/>
  <c r="D1101"/>
  <c r="E1100"/>
  <c r="A1102" l="1"/>
  <c r="C1102"/>
  <c r="B1102" s="1"/>
  <c r="D1102"/>
  <c r="E1101"/>
  <c r="C1103" l="1"/>
  <c r="B1103" s="1"/>
  <c r="D1103"/>
  <c r="A1103"/>
  <c r="E1102"/>
  <c r="A1104" l="1"/>
  <c r="C1104"/>
  <c r="B1104" s="1"/>
  <c r="D1104"/>
  <c r="E1103"/>
  <c r="C1105" l="1"/>
  <c r="B1105" s="1"/>
  <c r="A1105"/>
  <c r="D1105"/>
  <c r="E1104"/>
  <c r="A1106" l="1"/>
  <c r="C1106"/>
  <c r="B1106" s="1"/>
  <c r="D1106"/>
  <c r="E1105"/>
  <c r="C1107" l="1"/>
  <c r="B1107" s="1"/>
  <c r="D1107"/>
  <c r="A1107"/>
  <c r="E1106"/>
  <c r="D1108" l="1"/>
  <c r="A1108"/>
  <c r="C1108"/>
  <c r="B1108" s="1"/>
  <c r="E1107"/>
  <c r="E1108" l="1"/>
  <c r="C1109"/>
  <c r="B1109" s="1"/>
  <c r="A1109"/>
  <c r="D1109"/>
  <c r="A1110" l="1"/>
  <c r="C1110"/>
  <c r="B1110" s="1"/>
  <c r="D1110"/>
  <c r="E1109"/>
  <c r="C1111" l="1"/>
  <c r="B1111" s="1"/>
  <c r="D1111"/>
  <c r="A1111"/>
  <c r="E1110"/>
  <c r="A1112" l="1"/>
  <c r="C1112"/>
  <c r="B1112" s="1"/>
  <c r="D1112"/>
  <c r="E1111"/>
  <c r="C1113" l="1"/>
  <c r="B1113" s="1"/>
  <c r="A1113"/>
  <c r="D1113"/>
  <c r="E1112"/>
  <c r="A1114" l="1"/>
  <c r="C1114"/>
  <c r="B1114" s="1"/>
  <c r="D1114"/>
  <c r="E1113"/>
  <c r="C1115" l="1"/>
  <c r="B1115" s="1"/>
  <c r="D1115"/>
  <c r="A1115"/>
  <c r="E1114"/>
  <c r="E1115" l="1"/>
  <c r="A1116"/>
  <c r="C1116"/>
  <c r="B1116" s="1"/>
  <c r="D1116"/>
  <c r="C1117" l="1"/>
  <c r="B1117" s="1"/>
  <c r="A1117"/>
  <c r="D1117"/>
  <c r="E1116"/>
  <c r="A1118" l="1"/>
  <c r="C1118"/>
  <c r="B1118" s="1"/>
  <c r="D1118"/>
  <c r="E1117"/>
  <c r="C1119" l="1"/>
  <c r="B1119" s="1"/>
  <c r="D1119"/>
  <c r="A1119"/>
  <c r="E1118"/>
  <c r="A1120" l="1"/>
  <c r="C1120"/>
  <c r="B1120" s="1"/>
  <c r="D1120"/>
  <c r="E1119"/>
  <c r="C1121" l="1"/>
  <c r="B1121" s="1"/>
  <c r="A1121"/>
  <c r="D1121"/>
  <c r="E1120"/>
  <c r="A1122" l="1"/>
  <c r="C1122"/>
  <c r="B1122" s="1"/>
  <c r="D1122"/>
  <c r="E1121"/>
  <c r="C1123" l="1"/>
  <c r="B1123" s="1"/>
  <c r="D1123"/>
  <c r="A1123"/>
  <c r="E1122"/>
  <c r="A1124" l="1"/>
  <c r="C1124"/>
  <c r="B1124" s="1"/>
  <c r="D1124"/>
  <c r="E1123"/>
  <c r="C1125" l="1"/>
  <c r="B1125" s="1"/>
  <c r="A1125"/>
  <c r="D1125"/>
  <c r="E1124"/>
  <c r="A1126" l="1"/>
  <c r="C1126"/>
  <c r="B1126" s="1"/>
  <c r="D1126"/>
  <c r="E1125"/>
  <c r="C1127" l="1"/>
  <c r="B1127" s="1"/>
  <c r="D1127"/>
  <c r="A1127"/>
  <c r="E1126"/>
  <c r="A1128" l="1"/>
  <c r="C1128"/>
  <c r="B1128" s="1"/>
  <c r="D1128"/>
  <c r="E1127"/>
  <c r="C1129" l="1"/>
  <c r="B1129" s="1"/>
  <c r="A1129"/>
  <c r="D1129"/>
  <c r="E1128"/>
  <c r="A1130" l="1"/>
  <c r="C1130"/>
  <c r="B1130" s="1"/>
  <c r="D1130"/>
  <c r="E1129"/>
  <c r="C1131" l="1"/>
  <c r="B1131" s="1"/>
  <c r="D1131"/>
  <c r="A1131"/>
  <c r="E1130"/>
  <c r="A1132" l="1"/>
  <c r="C1132"/>
  <c r="B1132" s="1"/>
  <c r="D1132"/>
  <c r="E1131"/>
  <c r="C1133" l="1"/>
  <c r="B1133" s="1"/>
  <c r="A1133"/>
  <c r="D1133"/>
  <c r="E1132"/>
  <c r="A1134" l="1"/>
  <c r="C1134"/>
  <c r="B1134" s="1"/>
  <c r="D1134"/>
  <c r="E1133"/>
  <c r="C1135" l="1"/>
  <c r="B1135" s="1"/>
  <c r="D1135"/>
  <c r="A1135"/>
  <c r="E1134"/>
  <c r="A1136" l="1"/>
  <c r="C1136"/>
  <c r="B1136" s="1"/>
  <c r="D1136"/>
  <c r="E1135"/>
  <c r="C1137" l="1"/>
  <c r="B1137" s="1"/>
  <c r="A1137"/>
  <c r="D1137"/>
  <c r="E1136"/>
  <c r="A1138" l="1"/>
  <c r="C1138"/>
  <c r="B1138" s="1"/>
  <c r="D1138"/>
  <c r="E1137"/>
  <c r="C1139" l="1"/>
  <c r="B1139" s="1"/>
  <c r="D1139"/>
  <c r="A1139"/>
  <c r="E1138"/>
  <c r="E1139" l="1"/>
  <c r="C1140"/>
  <c r="B1140" s="1"/>
  <c r="D1140"/>
  <c r="A1140"/>
  <c r="E1140" l="1"/>
  <c r="C1141"/>
  <c r="B1141" s="1"/>
  <c r="D1141"/>
  <c r="A1141"/>
  <c r="E1141" l="1"/>
  <c r="C1142"/>
  <c r="B1142" s="1"/>
  <c r="D1142"/>
  <c r="A1142"/>
  <c r="E1142" l="1"/>
  <c r="C1143"/>
  <c r="B1143" s="1"/>
  <c r="D1143"/>
  <c r="A1143"/>
  <c r="E1143" l="1"/>
  <c r="C1144"/>
  <c r="B1144" s="1"/>
  <c r="D1144"/>
  <c r="A1144"/>
  <c r="E1144" l="1"/>
  <c r="C1145"/>
  <c r="B1145" s="1"/>
  <c r="D1145"/>
  <c r="A1145"/>
  <c r="E1145" l="1"/>
  <c r="C1146"/>
  <c r="B1146" s="1"/>
  <c r="D1146"/>
  <c r="A1146"/>
  <c r="E1146" l="1"/>
  <c r="C1147"/>
  <c r="B1147" s="1"/>
  <c r="D1147"/>
  <c r="A1147"/>
  <c r="E1147" l="1"/>
  <c r="C1148"/>
  <c r="B1148" s="1"/>
  <c r="D1148"/>
  <c r="A1148"/>
  <c r="E1148" l="1"/>
  <c r="C1149"/>
  <c r="B1149" s="1"/>
  <c r="D1149"/>
  <c r="A1149"/>
  <c r="E1149" l="1"/>
  <c r="C1150"/>
  <c r="B1150" s="1"/>
  <c r="D1150"/>
  <c r="A1150"/>
  <c r="E1150" l="1"/>
  <c r="C1151"/>
  <c r="B1151" s="1"/>
  <c r="D1151"/>
  <c r="A1151"/>
  <c r="E1151" l="1"/>
  <c r="C1152"/>
  <c r="B1152" s="1"/>
  <c r="D1152"/>
  <c r="A1152"/>
  <c r="E1152" l="1"/>
  <c r="C1153"/>
  <c r="B1153" s="1"/>
  <c r="D1153"/>
  <c r="A1153"/>
  <c r="E1153" l="1"/>
  <c r="C1154"/>
  <c r="B1154" s="1"/>
  <c r="D1154"/>
  <c r="A1154"/>
  <c r="E1154" l="1"/>
  <c r="C1155"/>
  <c r="B1155" s="1"/>
  <c r="D1155"/>
  <c r="A1155"/>
  <c r="E1155" l="1"/>
  <c r="C1156"/>
  <c r="B1156" s="1"/>
  <c r="D1156"/>
  <c r="A1156"/>
  <c r="E1156" l="1"/>
  <c r="C1157"/>
  <c r="B1157" s="1"/>
  <c r="D1157"/>
  <c r="A1157"/>
  <c r="E1157" l="1"/>
  <c r="C1158"/>
  <c r="B1158" s="1"/>
  <c r="D1158"/>
  <c r="A1158"/>
  <c r="E1158" l="1"/>
  <c r="C1159"/>
  <c r="B1159" s="1"/>
  <c r="D1159"/>
  <c r="A1159"/>
  <c r="E1159" l="1"/>
  <c r="C1160"/>
  <c r="B1160" s="1"/>
  <c r="D1160"/>
  <c r="A1160"/>
  <c r="E1160" l="1"/>
  <c r="C1161"/>
  <c r="B1161" s="1"/>
  <c r="D1161"/>
  <c r="A1161"/>
  <c r="E1161" l="1"/>
  <c r="C1162"/>
  <c r="B1162" s="1"/>
  <c r="D1162"/>
  <c r="A1162"/>
  <c r="E1162" l="1"/>
  <c r="C1163"/>
  <c r="B1163" s="1"/>
  <c r="D1163"/>
  <c r="A1163"/>
  <c r="E1163" l="1"/>
  <c r="C1164"/>
  <c r="B1164" s="1"/>
  <c r="D1164"/>
  <c r="A1164"/>
  <c r="E1164" l="1"/>
  <c r="C1165"/>
  <c r="B1165" s="1"/>
  <c r="D1165"/>
  <c r="A1165"/>
  <c r="E1165" l="1"/>
  <c r="C1166"/>
  <c r="B1166" s="1"/>
  <c r="D1166"/>
  <c r="A1166"/>
  <c r="E1166" l="1"/>
  <c r="C1167"/>
  <c r="B1167" s="1"/>
  <c r="D1167"/>
  <c r="A1167"/>
  <c r="E1167" l="1"/>
  <c r="C1168"/>
  <c r="B1168" s="1"/>
  <c r="D1168"/>
  <c r="A1168"/>
  <c r="E1168" l="1"/>
  <c r="C1169"/>
  <c r="B1169" s="1"/>
  <c r="D1169"/>
  <c r="A1169"/>
  <c r="E1169" l="1"/>
  <c r="C1170"/>
  <c r="B1170" s="1"/>
  <c r="D1170"/>
  <c r="A1170"/>
  <c r="E1170" l="1"/>
  <c r="C1171"/>
  <c r="B1171" s="1"/>
  <c r="D1171"/>
  <c r="A1171"/>
  <c r="E1171" l="1"/>
  <c r="C1172"/>
  <c r="B1172" s="1"/>
  <c r="D1172"/>
  <c r="A1172"/>
  <c r="E1172" l="1"/>
  <c r="C1173"/>
  <c r="B1173" s="1"/>
  <c r="D1173"/>
  <c r="A1173"/>
  <c r="E1173" l="1"/>
  <c r="C1174"/>
  <c r="B1174" s="1"/>
  <c r="D1174"/>
  <c r="A1174"/>
  <c r="E1174" l="1"/>
  <c r="C1175"/>
  <c r="B1175" s="1"/>
  <c r="D1175"/>
  <c r="A1175"/>
  <c r="E1175" l="1"/>
  <c r="A1176"/>
  <c r="C1176"/>
  <c r="B1176" s="1"/>
  <c r="D1176"/>
  <c r="E1176" l="1"/>
  <c r="A1177"/>
  <c r="D1177"/>
  <c r="C1177"/>
  <c r="B1177" s="1"/>
  <c r="E1177" l="1"/>
  <c r="C1178"/>
  <c r="B1178" s="1"/>
  <c r="D1178"/>
  <c r="A1178"/>
  <c r="E1178" l="1"/>
  <c r="C1179"/>
  <c r="B1179" s="1"/>
  <c r="D1179"/>
  <c r="A1179"/>
  <c r="E1179" l="1"/>
  <c r="C1180"/>
  <c r="B1180" s="1"/>
  <c r="D1180"/>
  <c r="A1180"/>
  <c r="E1180" l="1"/>
  <c r="C1181"/>
  <c r="B1181" s="1"/>
  <c r="D1181"/>
  <c r="A1181"/>
  <c r="E1181" l="1"/>
  <c r="C1182"/>
  <c r="B1182" s="1"/>
  <c r="D1182"/>
  <c r="A1182"/>
  <c r="E1182" l="1"/>
  <c r="C1183"/>
  <c r="B1183" s="1"/>
  <c r="D1183"/>
  <c r="A1183"/>
  <c r="E1183" l="1"/>
  <c r="A1184"/>
  <c r="C1184"/>
  <c r="B1184" s="1"/>
  <c r="D1184"/>
  <c r="C1185" l="1"/>
  <c r="B1185" s="1"/>
  <c r="D1185"/>
  <c r="A1185"/>
  <c r="E1184"/>
  <c r="E1185" l="1"/>
  <c r="C1186"/>
  <c r="B1186" s="1"/>
  <c r="D1186"/>
  <c r="A1186"/>
  <c r="E1186" l="1"/>
  <c r="C1187"/>
  <c r="B1187" s="1"/>
  <c r="D1187"/>
  <c r="A1187"/>
  <c r="E1187" l="1"/>
  <c r="A1188"/>
  <c r="C1188"/>
  <c r="B1188" s="1"/>
  <c r="D1188"/>
  <c r="E1188" l="1"/>
  <c r="C1189"/>
  <c r="B1189" s="1"/>
  <c r="D1189"/>
  <c r="A1189"/>
  <c r="E1189" l="1"/>
  <c r="A1190"/>
  <c r="C1190"/>
  <c r="B1190" s="1"/>
  <c r="D1190"/>
  <c r="E1190" l="1"/>
  <c r="A1191"/>
  <c r="C1191"/>
  <c r="B1191" s="1"/>
  <c r="D1191"/>
  <c r="E1191" l="1"/>
  <c r="A1192"/>
  <c r="C1192"/>
  <c r="B1192" s="1"/>
  <c r="D1192"/>
  <c r="E1192" l="1"/>
  <c r="C1193"/>
  <c r="B1193" s="1"/>
  <c r="D1193"/>
  <c r="A1193"/>
  <c r="E1193" l="1"/>
  <c r="C1194"/>
  <c r="B1194" s="1"/>
  <c r="D1194"/>
  <c r="A1194"/>
  <c r="E1194" l="1"/>
  <c r="C1195"/>
  <c r="B1195" s="1"/>
  <c r="A1195"/>
  <c r="D1195"/>
  <c r="E1195" l="1"/>
  <c r="C1196"/>
  <c r="B1196" s="1"/>
  <c r="D1196"/>
  <c r="A1196"/>
  <c r="E1196" l="1"/>
  <c r="C1197"/>
  <c r="B1197" s="1"/>
  <c r="D1197"/>
  <c r="A1197"/>
  <c r="E1197" l="1"/>
  <c r="C1198"/>
  <c r="B1198" s="1"/>
  <c r="D1198"/>
  <c r="A1198"/>
  <c r="E1198" l="1"/>
  <c r="A1199"/>
  <c r="C1199"/>
  <c r="B1199" s="1"/>
  <c r="D1199"/>
  <c r="E1199" l="1"/>
  <c r="C1200"/>
  <c r="B1200" s="1"/>
  <c r="D1200"/>
  <c r="A1200"/>
  <c r="E1200" l="1"/>
  <c r="C1201"/>
  <c r="B1201" s="1"/>
  <c r="D1201"/>
  <c r="A1201"/>
  <c r="E1201" l="1"/>
  <c r="A1202"/>
  <c r="C1202"/>
  <c r="B1202" s="1"/>
  <c r="D1202"/>
  <c r="C1203" l="1"/>
  <c r="B1203" s="1"/>
  <c r="D1203"/>
  <c r="A1203"/>
  <c r="E1202"/>
  <c r="E1203" l="1"/>
  <c r="C1204"/>
  <c r="B1204" s="1"/>
  <c r="D1204"/>
  <c r="A1204"/>
  <c r="E1204" l="1"/>
  <c r="C1205"/>
  <c r="B1205" s="1"/>
  <c r="D1205"/>
  <c r="A1205"/>
  <c r="E1205" l="1"/>
  <c r="C1206"/>
  <c r="B1206" s="1"/>
  <c r="D1206"/>
  <c r="A1206"/>
  <c r="E1206" l="1"/>
  <c r="A1207"/>
  <c r="C1207"/>
  <c r="B1207" s="1"/>
  <c r="D1207"/>
  <c r="E1207" l="1"/>
  <c r="C1208"/>
  <c r="B1208" s="1"/>
  <c r="A1208"/>
  <c r="D1208"/>
  <c r="C1209" l="1"/>
  <c r="B1209" s="1"/>
  <c r="D1209"/>
  <c r="A1209"/>
  <c r="E1208"/>
  <c r="E1209" l="1"/>
  <c r="C1210"/>
  <c r="B1210" s="1"/>
  <c r="D1210"/>
  <c r="A1210"/>
  <c r="E1210" l="1"/>
  <c r="C1211"/>
  <c r="B1211" s="1"/>
  <c r="D1211"/>
  <c r="A1211"/>
  <c r="E1211" l="1"/>
  <c r="C1212"/>
  <c r="B1212" s="1"/>
  <c r="D1212"/>
  <c r="A1212"/>
  <c r="E1212" l="1"/>
  <c r="A1213"/>
  <c r="C1213"/>
  <c r="B1213" s="1"/>
  <c r="D1213"/>
  <c r="E1213" l="1"/>
  <c r="A1214"/>
  <c r="C1214"/>
  <c r="B1214" s="1"/>
  <c r="D1214"/>
  <c r="A1215" l="1"/>
  <c r="C1215"/>
  <c r="B1215" s="1"/>
  <c r="D1215"/>
  <c r="E1214"/>
  <c r="C1216" l="1"/>
  <c r="B1216" s="1"/>
  <c r="D1216"/>
  <c r="A1216"/>
  <c r="E1215"/>
  <c r="E1216" l="1"/>
  <c r="A1217"/>
  <c r="C1217"/>
  <c r="B1217" s="1"/>
  <c r="D1217"/>
  <c r="E1217" l="1"/>
  <c r="A1218"/>
  <c r="C1218"/>
  <c r="B1218" s="1"/>
  <c r="D1218"/>
  <c r="E1218" l="1"/>
  <c r="A1219"/>
  <c r="C1219"/>
  <c r="B1219" s="1"/>
  <c r="D1219"/>
  <c r="E1219" l="1"/>
  <c r="A1220"/>
  <c r="C1220"/>
  <c r="B1220" s="1"/>
  <c r="D1220"/>
  <c r="E1220" l="1"/>
  <c r="C1221"/>
  <c r="B1221" s="1"/>
  <c r="D1221"/>
  <c r="A1221"/>
  <c r="E1221" l="1"/>
  <c r="C1222"/>
  <c r="B1222" s="1"/>
  <c r="D1222"/>
  <c r="A1222"/>
  <c r="E1222" l="1"/>
  <c r="A1223"/>
  <c r="C1223"/>
  <c r="B1223" s="1"/>
  <c r="D1223"/>
  <c r="E1223" l="1"/>
  <c r="A1224"/>
  <c r="C1224"/>
  <c r="B1224" s="1"/>
  <c r="D1224"/>
  <c r="E1224" l="1"/>
  <c r="C1225"/>
  <c r="B1225" s="1"/>
  <c r="D1225"/>
  <c r="A1225"/>
  <c r="E1225" l="1"/>
  <c r="A1226"/>
  <c r="C1226"/>
  <c r="B1226" s="1"/>
  <c r="D1226"/>
  <c r="E1226" l="1"/>
  <c r="A1227"/>
  <c r="C1227"/>
  <c r="B1227" s="1"/>
  <c r="D1227"/>
  <c r="E1227" l="1"/>
  <c r="A1228"/>
  <c r="C1228"/>
  <c r="B1228" s="1"/>
  <c r="D1228"/>
  <c r="E1228" l="1"/>
  <c r="A1229"/>
  <c r="C1229"/>
  <c r="B1229" s="1"/>
  <c r="D1229"/>
  <c r="E1229" l="1"/>
  <c r="A1230"/>
  <c r="C1230"/>
  <c r="B1230" s="1"/>
  <c r="D1230"/>
  <c r="E1230" l="1"/>
  <c r="C1231"/>
  <c r="B1231" s="1"/>
  <c r="D1231"/>
  <c r="A1231"/>
  <c r="E1231" l="1"/>
  <c r="A1232"/>
  <c r="C1232"/>
  <c r="B1232" s="1"/>
  <c r="D1232"/>
  <c r="E1232" l="1"/>
  <c r="A1233"/>
  <c r="C1233"/>
  <c r="B1233" s="1"/>
  <c r="D1233"/>
  <c r="E1233" l="1"/>
  <c r="A1234"/>
  <c r="C1234"/>
  <c r="B1234" s="1"/>
  <c r="D1234"/>
  <c r="E1234" l="1"/>
  <c r="C1235"/>
  <c r="B1235" s="1"/>
  <c r="D1235"/>
  <c r="A1235"/>
  <c r="E1235" l="1"/>
  <c r="A1236"/>
  <c r="C1236"/>
  <c r="B1236" s="1"/>
  <c r="D1236"/>
  <c r="E1236" l="1"/>
  <c r="A1237"/>
  <c r="C1237"/>
  <c r="B1237" s="1"/>
  <c r="D1237"/>
  <c r="E1237" l="1"/>
  <c r="A1238"/>
  <c r="C1238"/>
  <c r="B1238" s="1"/>
  <c r="D1238"/>
  <c r="C1239" l="1"/>
  <c r="B1239" s="1"/>
  <c r="D1239"/>
  <c r="A1239"/>
  <c r="E1238"/>
  <c r="E1239" l="1"/>
  <c r="A1240"/>
  <c r="C1240"/>
  <c r="B1240" s="1"/>
  <c r="D1240"/>
  <c r="E1240" l="1"/>
  <c r="A1241"/>
  <c r="C1241"/>
  <c r="B1241" s="1"/>
  <c r="D1241"/>
  <c r="E1241" l="1"/>
  <c r="A1242"/>
  <c r="C1242"/>
  <c r="B1242" s="1"/>
  <c r="D1242"/>
  <c r="E1242" l="1"/>
  <c r="A1243"/>
  <c r="C1243"/>
  <c r="B1243" s="1"/>
  <c r="D1243"/>
  <c r="E1243" l="1"/>
  <c r="A1244"/>
  <c r="C1244"/>
  <c r="B1244" s="1"/>
  <c r="D1244"/>
  <c r="E1244" l="1"/>
  <c r="A1245"/>
  <c r="C1245"/>
  <c r="B1245" s="1"/>
  <c r="D1245"/>
  <c r="E1245" l="1"/>
  <c r="A1246"/>
  <c r="C1246"/>
  <c r="B1246" s="1"/>
  <c r="D1246"/>
  <c r="E1246" l="1"/>
  <c r="A1247"/>
  <c r="C1247"/>
  <c r="B1247" s="1"/>
  <c r="D1247"/>
  <c r="E1247" l="1"/>
  <c r="A1248"/>
  <c r="C1248"/>
  <c r="B1248" s="1"/>
  <c r="D1248"/>
  <c r="E1248" l="1"/>
  <c r="A1249"/>
  <c r="C1249"/>
  <c r="B1249" s="1"/>
  <c r="D1249"/>
  <c r="E1249" l="1"/>
  <c r="C1250"/>
  <c r="B1250" s="1"/>
  <c r="D1250"/>
  <c r="A1250"/>
  <c r="E1250" l="1"/>
  <c r="A1251"/>
  <c r="C1251"/>
  <c r="B1251" s="1"/>
  <c r="D1251"/>
  <c r="E1251" l="1"/>
  <c r="A1252"/>
  <c r="C1252"/>
  <c r="B1252" s="1"/>
  <c r="D1252"/>
  <c r="E1252" l="1"/>
  <c r="A1253"/>
  <c r="C1253"/>
  <c r="B1253" s="1"/>
  <c r="D1253"/>
  <c r="E1253" l="1"/>
  <c r="A1254"/>
  <c r="C1254"/>
  <c r="B1254" s="1"/>
  <c r="D1254"/>
  <c r="E1254" l="1"/>
  <c r="C1255"/>
  <c r="B1255" s="1"/>
  <c r="A1255"/>
  <c r="D1255"/>
  <c r="E1255" l="1"/>
  <c r="A1256"/>
  <c r="C1256"/>
  <c r="B1256" s="1"/>
  <c r="D1256"/>
  <c r="E1256" l="1"/>
  <c r="C1257"/>
  <c r="B1257" s="1"/>
  <c r="D1257"/>
  <c r="A1257"/>
  <c r="E1257" l="1"/>
  <c r="A1258"/>
  <c r="C1258"/>
  <c r="B1258" s="1"/>
  <c r="D1258"/>
  <c r="E1258" l="1"/>
  <c r="C1259"/>
  <c r="B1259" s="1"/>
  <c r="D1259"/>
  <c r="A1259"/>
  <c r="E1259" l="1"/>
  <c r="C1260"/>
  <c r="B1260" s="1"/>
  <c r="D1260"/>
  <c r="A1260"/>
  <c r="E1260" l="1"/>
  <c r="D1261"/>
  <c r="A1261"/>
  <c r="C1261"/>
  <c r="B1261" s="1"/>
  <c r="E1261" l="1"/>
  <c r="D1262"/>
  <c r="C1262"/>
  <c r="B1262" s="1"/>
  <c r="A1262"/>
  <c r="E1262" l="1"/>
  <c r="A1263"/>
  <c r="C1263"/>
  <c r="B1263" s="1"/>
  <c r="D1263"/>
  <c r="D1264" l="1"/>
  <c r="A1264"/>
  <c r="C1264"/>
  <c r="B1264" s="1"/>
  <c r="E1263"/>
  <c r="A1265" l="1"/>
  <c r="C1265"/>
  <c r="B1265" s="1"/>
  <c r="D1265"/>
  <c r="E1264"/>
  <c r="D1266" l="1"/>
  <c r="C1266"/>
  <c r="B1266" s="1"/>
  <c r="A1266"/>
  <c r="E1265"/>
  <c r="E1266" l="1"/>
  <c r="A1267"/>
  <c r="C1267"/>
  <c r="B1267" s="1"/>
  <c r="D1267"/>
  <c r="E1267" l="1"/>
  <c r="D1268"/>
  <c r="A1268"/>
  <c r="C1268"/>
  <c r="B1268" s="1"/>
  <c r="A1269" l="1"/>
  <c r="C1269"/>
  <c r="B1269" s="1"/>
  <c r="D1269"/>
  <c r="E1268"/>
  <c r="E1269" l="1"/>
  <c r="C1270"/>
  <c r="B1270" s="1"/>
  <c r="A1270"/>
  <c r="D1270"/>
  <c r="D1271" l="1"/>
  <c r="A1271"/>
  <c r="C1271"/>
  <c r="B1271" s="1"/>
  <c r="E1270"/>
  <c r="E1271" l="1"/>
  <c r="D1272"/>
  <c r="C1272"/>
  <c r="B1272" s="1"/>
  <c r="A1272"/>
  <c r="E1272" l="1"/>
  <c r="A1273"/>
  <c r="C1273"/>
  <c r="B1273" s="1"/>
  <c r="D1273"/>
  <c r="E1273" l="1"/>
  <c r="D1274"/>
  <c r="C1274"/>
  <c r="B1274" s="1"/>
  <c r="A1274"/>
  <c r="E1274" l="1"/>
  <c r="A1275"/>
  <c r="C1275"/>
  <c r="B1275" s="1"/>
  <c r="D1275"/>
  <c r="D1276" l="1"/>
  <c r="C1276"/>
  <c r="B1276" s="1"/>
  <c r="A1276"/>
  <c r="E1275"/>
  <c r="E1276" l="1"/>
  <c r="A1277"/>
  <c r="C1277"/>
  <c r="B1277" s="1"/>
  <c r="D1277"/>
  <c r="D1278" l="1"/>
  <c r="A1278"/>
  <c r="C1278"/>
  <c r="B1278" s="1"/>
  <c r="E1277"/>
  <c r="A1279" l="1"/>
  <c r="C1279"/>
  <c r="B1279" s="1"/>
  <c r="D1279"/>
  <c r="E1278"/>
  <c r="E1279" l="1"/>
  <c r="D1280"/>
  <c r="C1280"/>
  <c r="B1280" s="1"/>
  <c r="A1280"/>
  <c r="A1281" l="1"/>
  <c r="C1281"/>
  <c r="B1281" s="1"/>
  <c r="D1281"/>
  <c r="E1280"/>
  <c r="E1281" l="1"/>
  <c r="C1282"/>
  <c r="B1282" s="1"/>
  <c r="A1282"/>
  <c r="D1282"/>
  <c r="A1283" l="1"/>
  <c r="C1283"/>
  <c r="B1283" s="1"/>
  <c r="D1283"/>
  <c r="E1282"/>
  <c r="E1283" l="1"/>
  <c r="D1284"/>
  <c r="C1284"/>
  <c r="B1284" s="1"/>
  <c r="A1284"/>
  <c r="E1284" l="1"/>
  <c r="D1285"/>
  <c r="A1285"/>
  <c r="C1285"/>
  <c r="B1285" s="1"/>
  <c r="E1285" l="1"/>
  <c r="D1286"/>
  <c r="C1286"/>
  <c r="B1286" s="1"/>
  <c r="A1286"/>
  <c r="E1286" l="1"/>
  <c r="A1287"/>
  <c r="C1287"/>
  <c r="B1287" s="1"/>
  <c r="D1287"/>
  <c r="D1288" l="1"/>
  <c r="A1288"/>
  <c r="C1288"/>
  <c r="B1288" s="1"/>
  <c r="E1287"/>
  <c r="A1289" l="1"/>
  <c r="C1289"/>
  <c r="B1289" s="1"/>
  <c r="D1289"/>
  <c r="E1288"/>
  <c r="D1290" l="1"/>
  <c r="C1290"/>
  <c r="B1290" s="1"/>
  <c r="A1290"/>
  <c r="E1289"/>
  <c r="E1290" l="1"/>
  <c r="A1291"/>
  <c r="C1291"/>
  <c r="B1291" s="1"/>
  <c r="D1291"/>
  <c r="D1292" l="1"/>
  <c r="C1292"/>
  <c r="B1292" s="1"/>
  <c r="A1292"/>
  <c r="E1291"/>
  <c r="E1292" l="1"/>
  <c r="A1293"/>
  <c r="C1293"/>
  <c r="B1293" s="1"/>
  <c r="D1293"/>
  <c r="C1294" l="1"/>
  <c r="B1294" s="1"/>
  <c r="A1294"/>
  <c r="D1294"/>
  <c r="E1293"/>
  <c r="A1295" l="1"/>
  <c r="C1295"/>
  <c r="B1295" s="1"/>
  <c r="D1295"/>
  <c r="E1294"/>
  <c r="D1296" l="1"/>
  <c r="A1296"/>
  <c r="C1296"/>
  <c r="B1296" s="1"/>
  <c r="E1295"/>
  <c r="A1297" l="1"/>
  <c r="C1297"/>
  <c r="B1297" s="1"/>
  <c r="D1297"/>
  <c r="E1296"/>
  <c r="E1297" l="1"/>
  <c r="D1298"/>
  <c r="C1298"/>
  <c r="B1298" s="1"/>
  <c r="A1298"/>
  <c r="E1298" l="1"/>
  <c r="A1299"/>
  <c r="C1299"/>
  <c r="B1299" s="1"/>
  <c r="D1299"/>
  <c r="E1299" l="1"/>
  <c r="D1300"/>
  <c r="C1300"/>
  <c r="B1300" s="1"/>
  <c r="A1300"/>
  <c r="E1300" l="1"/>
  <c r="A1301"/>
  <c r="C1301"/>
  <c r="B1301" s="1"/>
  <c r="D1301"/>
  <c r="D1302" l="1"/>
  <c r="C1302"/>
  <c r="B1302" s="1"/>
  <c r="A1302"/>
  <c r="E1301"/>
  <c r="E1302" l="1"/>
  <c r="A1303"/>
  <c r="C1303"/>
  <c r="B1303" s="1"/>
  <c r="D1303"/>
  <c r="D1304" l="1"/>
  <c r="C1304"/>
  <c r="B1304" s="1"/>
  <c r="A1304"/>
  <c r="E1303"/>
  <c r="E1304" l="1"/>
  <c r="A1305"/>
  <c r="C1305"/>
  <c r="B1305" s="1"/>
  <c r="D1305"/>
  <c r="E1305" l="1"/>
  <c r="D1306"/>
  <c r="C1306"/>
  <c r="B1306" s="1"/>
  <c r="A1306"/>
  <c r="E1306" l="1"/>
  <c r="A1307"/>
  <c r="C1307"/>
  <c r="B1307" s="1"/>
  <c r="D1307"/>
  <c r="E1307" l="1"/>
  <c r="D1308"/>
  <c r="A1308"/>
  <c r="C1308"/>
  <c r="B1308" s="1"/>
  <c r="A1309" l="1"/>
  <c r="C1309"/>
  <c r="B1309" s="1"/>
  <c r="D1309"/>
  <c r="E1308"/>
  <c r="D1310" l="1"/>
  <c r="C1310"/>
  <c r="B1310" s="1"/>
  <c r="A1310"/>
  <c r="E1309"/>
  <c r="A1311" l="1"/>
  <c r="C1311"/>
  <c r="B1311" s="1"/>
  <c r="D1311"/>
  <c r="E1310"/>
  <c r="D1312" l="1"/>
  <c r="A1312"/>
  <c r="C1312"/>
  <c r="B1312" s="1"/>
  <c r="E1311"/>
  <c r="A1313" l="1"/>
  <c r="C1313"/>
  <c r="B1313" s="1"/>
  <c r="D1313"/>
  <c r="E1312"/>
  <c r="D1314" l="1"/>
  <c r="C1314"/>
  <c r="B1314" s="1"/>
  <c r="A1314"/>
  <c r="E1313"/>
  <c r="E1314" l="1"/>
  <c r="A1315"/>
  <c r="C1315"/>
  <c r="B1315" s="1"/>
  <c r="D1315"/>
  <c r="D1316" l="1"/>
  <c r="C1316"/>
  <c r="B1316" s="1"/>
  <c r="A1316"/>
  <c r="E1315"/>
  <c r="E1316" l="1"/>
  <c r="A1317"/>
  <c r="C1317"/>
  <c r="B1317" s="1"/>
  <c r="D1317"/>
  <c r="D1318" l="1"/>
  <c r="C1318"/>
  <c r="B1318" s="1"/>
  <c r="A1318"/>
  <c r="E1317"/>
  <c r="E1318" l="1"/>
  <c r="A1319"/>
  <c r="C1319"/>
  <c r="B1319" s="1"/>
  <c r="D1319"/>
  <c r="E1319" l="1"/>
  <c r="D1320"/>
  <c r="A1320"/>
  <c r="C1320"/>
  <c r="B1320" s="1"/>
  <c r="A1321" l="1"/>
  <c r="C1321"/>
  <c r="B1321" s="1"/>
  <c r="D1321"/>
  <c r="E1320"/>
  <c r="E1321" l="1"/>
  <c r="C1322"/>
  <c r="B1322" s="1"/>
  <c r="A1322"/>
  <c r="D1322"/>
  <c r="A1323" l="1"/>
  <c r="C1323"/>
  <c r="B1323" s="1"/>
  <c r="D1323"/>
  <c r="E1322"/>
  <c r="E1323" l="1"/>
  <c r="C1324"/>
  <c r="B1324" s="1"/>
  <c r="D1324"/>
  <c r="A1324"/>
  <c r="E1324" l="1"/>
  <c r="A1325"/>
  <c r="C1325"/>
  <c r="B1325" s="1"/>
  <c r="D1325"/>
  <c r="E1325" l="1"/>
  <c r="D1326"/>
  <c r="A1326"/>
  <c r="C1326"/>
  <c r="B1326" s="1"/>
  <c r="A1327" l="1"/>
  <c r="C1327"/>
  <c r="B1327" s="1"/>
  <c r="D1327"/>
  <c r="E1326"/>
  <c r="E1327" l="1"/>
  <c r="D1328"/>
  <c r="C1328"/>
  <c r="B1328" s="1"/>
  <c r="A1328"/>
  <c r="E1328" l="1"/>
  <c r="A1329"/>
  <c r="C1329"/>
  <c r="B1329" s="1"/>
  <c r="D1329"/>
  <c r="E1329" l="1"/>
  <c r="D1330"/>
  <c r="C1330"/>
  <c r="B1330" s="1"/>
  <c r="A1330"/>
  <c r="E1330" l="1"/>
  <c r="A1331"/>
  <c r="C1331"/>
  <c r="B1331" s="1"/>
  <c r="D1331"/>
  <c r="E1331" l="1"/>
  <c r="D1332"/>
  <c r="C1332"/>
  <c r="B1332" s="1"/>
  <c r="A1332"/>
  <c r="E1332" l="1"/>
  <c r="D1333"/>
  <c r="A1333"/>
  <c r="C1333"/>
  <c r="B1333" s="1"/>
  <c r="E1333" l="1"/>
  <c r="D1334"/>
  <c r="C1334"/>
  <c r="B1334" s="1"/>
  <c r="A1334"/>
  <c r="E1334" l="1"/>
  <c r="A1335"/>
  <c r="C1335"/>
  <c r="B1335" s="1"/>
  <c r="D1335"/>
  <c r="E1335" l="1"/>
  <c r="D1336"/>
  <c r="A1336"/>
  <c r="C1336"/>
  <c r="B1336" s="1"/>
  <c r="A1337" l="1"/>
  <c r="C1337"/>
  <c r="B1337" s="1"/>
  <c r="D1337"/>
  <c r="E1336"/>
  <c r="E1337" l="1"/>
  <c r="D1338"/>
  <c r="C1338"/>
  <c r="B1338" s="1"/>
  <c r="A1338"/>
  <c r="E1338" l="1"/>
  <c r="A1339"/>
  <c r="C1339"/>
  <c r="B1339" s="1"/>
  <c r="D1339"/>
  <c r="E1339" l="1"/>
  <c r="D1340"/>
  <c r="A1340"/>
  <c r="C1340"/>
  <c r="B1340" s="1"/>
  <c r="A1341" l="1"/>
  <c r="C1341"/>
  <c r="B1341" s="1"/>
  <c r="D1341"/>
  <c r="E1340"/>
  <c r="D1342" l="1"/>
  <c r="A1342"/>
  <c r="C1342"/>
  <c r="B1342" s="1"/>
  <c r="E1341"/>
  <c r="A1343" l="1"/>
  <c r="C1343"/>
  <c r="B1343" s="1"/>
  <c r="D1343"/>
  <c r="E1342"/>
  <c r="D1344" l="1"/>
  <c r="C1344"/>
  <c r="B1344" s="1"/>
  <c r="A1344"/>
  <c r="E1343"/>
  <c r="E1344" l="1"/>
  <c r="A1345"/>
  <c r="C1345"/>
  <c r="B1345" s="1"/>
  <c r="D1345"/>
  <c r="D1346" l="1"/>
  <c r="C1346"/>
  <c r="B1346" s="1"/>
  <c r="A1346"/>
  <c r="E1345"/>
  <c r="E1346" l="1"/>
  <c r="A1347"/>
  <c r="C1347"/>
  <c r="B1347" s="1"/>
  <c r="D1347"/>
  <c r="E1347" l="1"/>
  <c r="D1348"/>
  <c r="C1348"/>
  <c r="B1348" s="1"/>
  <c r="A1348"/>
  <c r="E1348" l="1"/>
  <c r="A1349"/>
  <c r="C1349"/>
  <c r="B1349" s="1"/>
  <c r="D1349"/>
  <c r="D1350" l="1"/>
  <c r="C1350"/>
  <c r="B1350" s="1"/>
  <c r="A1350"/>
  <c r="E1349"/>
  <c r="E1350" l="1"/>
  <c r="A1351"/>
  <c r="C1351"/>
  <c r="B1351" s="1"/>
  <c r="D1351"/>
  <c r="D1352" l="1"/>
  <c r="A1352"/>
  <c r="C1352"/>
  <c r="B1352" s="1"/>
  <c r="E1351"/>
  <c r="A1353" l="1"/>
  <c r="C1353"/>
  <c r="B1353" s="1"/>
  <c r="D1353"/>
  <c r="E1352"/>
  <c r="E1353" l="1"/>
  <c r="A1354"/>
  <c r="C1354"/>
  <c r="B1354" s="1"/>
  <c r="D1354"/>
  <c r="A1355" l="1"/>
  <c r="C1355"/>
  <c r="B1355" s="1"/>
  <c r="D1355"/>
  <c r="E1354"/>
  <c r="D1356" l="1"/>
  <c r="C1356"/>
  <c r="B1356" s="1"/>
  <c r="A1356"/>
  <c r="E1355"/>
  <c r="E1356" l="1"/>
  <c r="A1357"/>
  <c r="C1357"/>
  <c r="B1357" s="1"/>
  <c r="D1357"/>
  <c r="A1358" l="1"/>
  <c r="D1358"/>
  <c r="C1358"/>
  <c r="B1358" s="1"/>
  <c r="E1357"/>
  <c r="A1359" l="1"/>
  <c r="C1359"/>
  <c r="B1359" s="1"/>
  <c r="D1359"/>
  <c r="E1358"/>
  <c r="E1359" l="1"/>
  <c r="D1360"/>
  <c r="A1360"/>
  <c r="C1360"/>
  <c r="B1360" s="1"/>
  <c r="A1361" l="1"/>
  <c r="D1361"/>
  <c r="C1361"/>
  <c r="B1361" s="1"/>
  <c r="E1360"/>
  <c r="E1361" l="1"/>
  <c r="C1362"/>
  <c r="B1362" s="1"/>
  <c r="A1362"/>
  <c r="D1362"/>
  <c r="E1362" l="1"/>
  <c r="C1363"/>
  <c r="B1363" s="1"/>
  <c r="A1363"/>
  <c r="D1363"/>
  <c r="E1363" l="1"/>
  <c r="D1364"/>
  <c r="C1364"/>
  <c r="B1364" s="1"/>
  <c r="A1364"/>
  <c r="E1364" l="1"/>
  <c r="D1365"/>
  <c r="A1365"/>
  <c r="C1365"/>
  <c r="B1365" s="1"/>
  <c r="A1366" l="1"/>
  <c r="C1366"/>
  <c r="B1366" s="1"/>
  <c r="D1366"/>
  <c r="E1365"/>
  <c r="D1367" l="1"/>
  <c r="C1367"/>
  <c r="B1367" s="1"/>
  <c r="A1367"/>
  <c r="E1366"/>
  <c r="E1367" l="1"/>
  <c r="A1368"/>
  <c r="C1368"/>
  <c r="B1368" s="1"/>
  <c r="D1368"/>
  <c r="D1369" l="1"/>
  <c r="A1369"/>
  <c r="C1369"/>
  <c r="B1369" s="1"/>
  <c r="E1368"/>
  <c r="A1370" l="1"/>
  <c r="C1370"/>
  <c r="B1370" s="1"/>
  <c r="D1370"/>
  <c r="E1369"/>
  <c r="E1370" l="1"/>
  <c r="D1371"/>
  <c r="C1371"/>
  <c r="B1371" s="1"/>
  <c r="A1371"/>
  <c r="E1371" l="1"/>
  <c r="A1372"/>
  <c r="C1372"/>
  <c r="B1372" s="1"/>
  <c r="D1372"/>
  <c r="C1373" l="1"/>
  <c r="B1373" s="1"/>
  <c r="A1373"/>
  <c r="D1373"/>
  <c r="E1372"/>
  <c r="E1373" l="1"/>
  <c r="A1374"/>
  <c r="C1374"/>
  <c r="B1374" s="1"/>
  <c r="D1374"/>
  <c r="E1374" l="1"/>
  <c r="C1375"/>
  <c r="B1375" s="1"/>
  <c r="A1375"/>
  <c r="D1375"/>
  <c r="D1376" l="1"/>
  <c r="A1376"/>
  <c r="C1376"/>
  <c r="B1376" s="1"/>
  <c r="E1375"/>
  <c r="E1376" l="1"/>
  <c r="C1377"/>
  <c r="B1377" s="1"/>
  <c r="A1377"/>
  <c r="D1377"/>
  <c r="D1378" l="1"/>
  <c r="A1378"/>
  <c r="C1378"/>
  <c r="B1378" s="1"/>
  <c r="E1377"/>
  <c r="E1378" l="1"/>
  <c r="C1379"/>
  <c r="B1379" s="1"/>
  <c r="A1379"/>
  <c r="D1379"/>
  <c r="D1380" l="1"/>
  <c r="C1380"/>
  <c r="B1380" s="1"/>
  <c r="A1380"/>
  <c r="E1379"/>
  <c r="E1380" l="1"/>
  <c r="C1381"/>
  <c r="B1381" s="1"/>
  <c r="A1381"/>
  <c r="D1381"/>
  <c r="E1381" l="1"/>
  <c r="D1382"/>
  <c r="C1382"/>
  <c r="B1382" s="1"/>
  <c r="A1382"/>
  <c r="E1382" l="1"/>
  <c r="C1383"/>
  <c r="B1383" s="1"/>
  <c r="A1383"/>
  <c r="D1383"/>
  <c r="E1383" l="1"/>
  <c r="D1384"/>
  <c r="A1384"/>
  <c r="C1384"/>
  <c r="B1384" s="1"/>
  <c r="E1384" l="1"/>
  <c r="C1385"/>
  <c r="B1385" s="1"/>
  <c r="A1385"/>
  <c r="D1385"/>
  <c r="D1386" l="1"/>
  <c r="C1386"/>
  <c r="B1386" s="1"/>
  <c r="A1386"/>
  <c r="E1385"/>
  <c r="E1386" l="1"/>
  <c r="C1387"/>
  <c r="B1387" s="1"/>
  <c r="A1387"/>
  <c r="D1387"/>
  <c r="E1387" l="1"/>
  <c r="D1388"/>
  <c r="A1388"/>
  <c r="C1388"/>
  <c r="B1388" s="1"/>
  <c r="E1388" l="1"/>
  <c r="C1389"/>
  <c r="B1389" s="1"/>
  <c r="A1389"/>
  <c r="D1389"/>
  <c r="E1389" l="1"/>
  <c r="D1390"/>
  <c r="A1390"/>
  <c r="C1390"/>
  <c r="B1390" s="1"/>
  <c r="E1390" l="1"/>
  <c r="C1391"/>
  <c r="B1391" s="1"/>
  <c r="A1391"/>
  <c r="D1391"/>
  <c r="E1391" l="1"/>
  <c r="D1392"/>
  <c r="A1392"/>
  <c r="C1392"/>
  <c r="B1392" s="1"/>
  <c r="E1392" l="1"/>
  <c r="C1393"/>
  <c r="B1393" s="1"/>
  <c r="A1393"/>
  <c r="D1393"/>
  <c r="D1394" l="1"/>
  <c r="A1394"/>
  <c r="C1394"/>
  <c r="B1394" s="1"/>
  <c r="E1393"/>
  <c r="E1394" l="1"/>
  <c r="C1395"/>
  <c r="B1395" s="1"/>
  <c r="A1395"/>
  <c r="D1395"/>
  <c r="D1396" l="1"/>
  <c r="C1396"/>
  <c r="B1396" s="1"/>
  <c r="A1396"/>
  <c r="E1395"/>
  <c r="C1397" l="1"/>
  <c r="B1397" s="1"/>
  <c r="A1397"/>
  <c r="D1397"/>
  <c r="E1396"/>
  <c r="D1398" l="1"/>
  <c r="A1398"/>
  <c r="C1398"/>
  <c r="B1398" s="1"/>
  <c r="E1397"/>
  <c r="E1398" l="1"/>
  <c r="C1399"/>
  <c r="B1399" s="1"/>
  <c r="A1399"/>
  <c r="D1399"/>
  <c r="E1399" l="1"/>
  <c r="D1400"/>
  <c r="C1400"/>
  <c r="B1400" s="1"/>
  <c r="A1400"/>
  <c r="E1400" l="1"/>
  <c r="C1401"/>
  <c r="B1401" s="1"/>
  <c r="A1401"/>
  <c r="D1401"/>
  <c r="E1401" l="1"/>
  <c r="D1402"/>
  <c r="A1402"/>
  <c r="C1402"/>
  <c r="B1402" s="1"/>
  <c r="E1402" l="1"/>
  <c r="C1403"/>
  <c r="B1403" s="1"/>
  <c r="A1403"/>
  <c r="D1403"/>
  <c r="D1404" l="1"/>
  <c r="A1404"/>
  <c r="C1404"/>
  <c r="B1404" s="1"/>
  <c r="E1403"/>
  <c r="E1404" l="1"/>
  <c r="C1405"/>
  <c r="B1405" s="1"/>
  <c r="A1405"/>
  <c r="D1405"/>
  <c r="E1405" l="1"/>
  <c r="D1406"/>
  <c r="A1406"/>
  <c r="C1406"/>
  <c r="B1406" s="1"/>
  <c r="E1406" l="1"/>
  <c r="C1407"/>
  <c r="B1407" s="1"/>
  <c r="A1407"/>
  <c r="D1407"/>
  <c r="D1408" l="1"/>
  <c r="A1408"/>
  <c r="C1408"/>
  <c r="B1408" s="1"/>
  <c r="E1407"/>
  <c r="E1408" l="1"/>
  <c r="C1409"/>
  <c r="B1409" s="1"/>
  <c r="A1409"/>
  <c r="D1409"/>
  <c r="E1409" l="1"/>
  <c r="D1410"/>
  <c r="A1410"/>
  <c r="C1410"/>
  <c r="B1410" s="1"/>
  <c r="E1410" l="1"/>
  <c r="C1411"/>
  <c r="B1411" s="1"/>
  <c r="A1411"/>
  <c r="D1411"/>
  <c r="D1412" l="1"/>
  <c r="A1412"/>
  <c r="C1412"/>
  <c r="B1412" s="1"/>
  <c r="E1411"/>
  <c r="E1412" l="1"/>
  <c r="C1413"/>
  <c r="B1413" s="1"/>
  <c r="A1413"/>
  <c r="D1413"/>
  <c r="E1413" l="1"/>
  <c r="D1414"/>
  <c r="C1414"/>
  <c r="B1414" s="1"/>
  <c r="A1414"/>
  <c r="E1414" l="1"/>
  <c r="C1415"/>
  <c r="B1415" s="1"/>
  <c r="A1415"/>
  <c r="D1415"/>
  <c r="E1415" l="1"/>
  <c r="D1416"/>
  <c r="C1416"/>
  <c r="B1416" s="1"/>
  <c r="A1416"/>
  <c r="E1416" l="1"/>
  <c r="C1417"/>
  <c r="B1417" s="1"/>
  <c r="A1417"/>
  <c r="D1417"/>
  <c r="E1417" l="1"/>
  <c r="A1418"/>
  <c r="C1418"/>
  <c r="B1418" s="1"/>
  <c r="D1418"/>
  <c r="E1418" l="1"/>
  <c r="D1419"/>
  <c r="C1419"/>
  <c r="B1419" s="1"/>
  <c r="A1419"/>
  <c r="E1419" l="1"/>
  <c r="D1420"/>
  <c r="A1420"/>
  <c r="C1420"/>
  <c r="B1420" s="1"/>
  <c r="E1420" l="1"/>
  <c r="C1421"/>
  <c r="B1421" s="1"/>
  <c r="A1421"/>
  <c r="D1421"/>
  <c r="A1422" l="1"/>
  <c r="C1422"/>
  <c r="B1422" s="1"/>
  <c r="D1422"/>
  <c r="E1421"/>
  <c r="E1422" l="1"/>
  <c r="D1423"/>
  <c r="A1423"/>
  <c r="C1423"/>
  <c r="B1423" s="1"/>
  <c r="D1424" l="1"/>
  <c r="A1424"/>
  <c r="C1424"/>
  <c r="B1424" s="1"/>
  <c r="E1423"/>
  <c r="E1424" l="1"/>
  <c r="C1425"/>
  <c r="B1425" s="1"/>
  <c r="A1425"/>
  <c r="D1425"/>
  <c r="E1425" l="1"/>
  <c r="A1426"/>
  <c r="C1426"/>
  <c r="B1426" s="1"/>
  <c r="D1426"/>
  <c r="E1426" l="1"/>
  <c r="D1427"/>
  <c r="A1427"/>
  <c r="C1427"/>
  <c r="B1427" s="1"/>
  <c r="D1428" l="1"/>
  <c r="A1428"/>
  <c r="C1428"/>
  <c r="B1428" s="1"/>
  <c r="E1427"/>
  <c r="E1428" l="1"/>
  <c r="C1429"/>
  <c r="B1429" s="1"/>
  <c r="A1429"/>
  <c r="D1429"/>
  <c r="D1430" l="1"/>
  <c r="A1430"/>
  <c r="C1430"/>
  <c r="B1430" s="1"/>
  <c r="E1429"/>
  <c r="E1430" l="1"/>
  <c r="C1431"/>
  <c r="B1431" s="1"/>
  <c r="A1431"/>
  <c r="D1431"/>
  <c r="A1432" l="1"/>
  <c r="C1432"/>
  <c r="B1432" s="1"/>
  <c r="D1432"/>
  <c r="E1431"/>
  <c r="E1432" l="1"/>
  <c r="C1433"/>
  <c r="B1433" s="1"/>
  <c r="A1433"/>
  <c r="D1433"/>
  <c r="D1434" l="1"/>
  <c r="C1434"/>
  <c r="B1434" s="1"/>
  <c r="A1434"/>
  <c r="E1433"/>
  <c r="E1434" l="1"/>
  <c r="C1435"/>
  <c r="B1435" s="1"/>
  <c r="A1435"/>
  <c r="D1435"/>
  <c r="E1435" l="1"/>
  <c r="D1436"/>
  <c r="A1436"/>
  <c r="C1436"/>
  <c r="B1436" s="1"/>
  <c r="E1436" l="1"/>
  <c r="C1437"/>
  <c r="B1437" s="1"/>
  <c r="A1437"/>
  <c r="D1437"/>
  <c r="E1437" l="1"/>
  <c r="D1438"/>
  <c r="A1438"/>
  <c r="C1438"/>
  <c r="B1438" s="1"/>
  <c r="E1438" l="1"/>
  <c r="C1439"/>
  <c r="B1439" s="1"/>
  <c r="A1439"/>
  <c r="D1439"/>
  <c r="D1440" l="1"/>
  <c r="A1440"/>
  <c r="C1440"/>
  <c r="B1440" s="1"/>
  <c r="E1439"/>
  <c r="E1440" l="1"/>
  <c r="C1441"/>
  <c r="B1441" s="1"/>
  <c r="A1441"/>
  <c r="D1441"/>
  <c r="E1441" l="1"/>
  <c r="D1442"/>
  <c r="C1442"/>
  <c r="B1442" s="1"/>
  <c r="A1442"/>
  <c r="E1442" l="1"/>
  <c r="C1443"/>
  <c r="B1443" s="1"/>
  <c r="A1443"/>
  <c r="D1443"/>
  <c r="E1443" l="1"/>
  <c r="A1444"/>
  <c r="C1444"/>
  <c r="B1444" s="1"/>
  <c r="D1444"/>
  <c r="C1445" l="1"/>
  <c r="B1445" s="1"/>
  <c r="A1445"/>
  <c r="D1445"/>
  <c r="E1444"/>
  <c r="E1445" l="1"/>
  <c r="D1446"/>
  <c r="A1446"/>
  <c r="C1446"/>
  <c r="B1446" s="1"/>
  <c r="E1446" l="1"/>
  <c r="C1447"/>
  <c r="B1447" s="1"/>
  <c r="A1447"/>
  <c r="D1447"/>
  <c r="E1447" l="1"/>
  <c r="D1448"/>
  <c r="A1448"/>
  <c r="C1448"/>
  <c r="B1448" s="1"/>
  <c r="E1448" l="1"/>
  <c r="C1449"/>
  <c r="B1449" s="1"/>
  <c r="A1449"/>
  <c r="D1449"/>
  <c r="E1449" l="1"/>
  <c r="D1450"/>
  <c r="A1450"/>
  <c r="C1450"/>
  <c r="B1450" s="1"/>
  <c r="E1450" l="1"/>
  <c r="D1451"/>
  <c r="C1451"/>
  <c r="B1451" s="1"/>
  <c r="A1451"/>
  <c r="E1451" l="1"/>
  <c r="A1452"/>
  <c r="C1452"/>
  <c r="B1452" s="1"/>
  <c r="D1452"/>
  <c r="E1452" l="1"/>
  <c r="C1453"/>
  <c r="B1453" s="1"/>
  <c r="A1453"/>
  <c r="D1453"/>
  <c r="E1453" l="1"/>
  <c r="A1454"/>
  <c r="C1454"/>
  <c r="B1454" s="1"/>
  <c r="D1454"/>
  <c r="E1454" l="1"/>
  <c r="D1455"/>
  <c r="C1455"/>
  <c r="B1455" s="1"/>
  <c r="A1455"/>
  <c r="E1455" l="1"/>
  <c r="A1456"/>
  <c r="C1456"/>
  <c r="B1456" s="1"/>
  <c r="D1456"/>
  <c r="E1456" l="1"/>
  <c r="D1457"/>
  <c r="C1457"/>
  <c r="B1457" s="1"/>
  <c r="A1457"/>
  <c r="E1457" l="1"/>
  <c r="A1458"/>
  <c r="C1458"/>
  <c r="B1458" s="1"/>
  <c r="D1458"/>
  <c r="E1458" l="1"/>
  <c r="D1459"/>
  <c r="C1459"/>
  <c r="B1459" s="1"/>
  <c r="A1459"/>
  <c r="E1459" l="1"/>
  <c r="A1460"/>
  <c r="C1460"/>
  <c r="B1460" s="1"/>
  <c r="D1460"/>
  <c r="E1460" l="1"/>
  <c r="A1461"/>
  <c r="C1461"/>
  <c r="B1461" s="1"/>
  <c r="D1461"/>
  <c r="A1462" l="1"/>
  <c r="C1462"/>
  <c r="B1462" s="1"/>
  <c r="D1462"/>
  <c r="E1461"/>
  <c r="E1462" l="1"/>
  <c r="D1463"/>
  <c r="A1463"/>
  <c r="C1463"/>
  <c r="B1463" s="1"/>
  <c r="A1464" l="1"/>
  <c r="C1464"/>
  <c r="B1464" s="1"/>
  <c r="D1464"/>
  <c r="E1463"/>
  <c r="E1464" l="1"/>
  <c r="A1465"/>
  <c r="C1465"/>
  <c r="B1465" s="1"/>
  <c r="D1465"/>
  <c r="A1466" l="1"/>
  <c r="C1466"/>
  <c r="B1466" s="1"/>
  <c r="D1466"/>
  <c r="E1465"/>
  <c r="E1466" l="1"/>
  <c r="D1467"/>
  <c r="C1467"/>
  <c r="B1467" s="1"/>
  <c r="A1467"/>
  <c r="E1467" l="1"/>
  <c r="A1468"/>
  <c r="C1468"/>
  <c r="B1468" s="1"/>
  <c r="D1468"/>
  <c r="D1469" l="1"/>
  <c r="C1469"/>
  <c r="B1469" s="1"/>
  <c r="A1469"/>
  <c r="E1468"/>
  <c r="E1469" l="1"/>
  <c r="A1470"/>
  <c r="C1470"/>
  <c r="B1470" s="1"/>
  <c r="D1470"/>
  <c r="E1470" l="1"/>
  <c r="D1471"/>
  <c r="C1471"/>
  <c r="B1471" s="1"/>
  <c r="A1471"/>
  <c r="E1471" l="1"/>
  <c r="A1472"/>
  <c r="C1472"/>
  <c r="B1472" s="1"/>
  <c r="D1472"/>
  <c r="D1473" l="1"/>
  <c r="C1473"/>
  <c r="B1473" s="1"/>
  <c r="A1473"/>
  <c r="E1472"/>
  <c r="E1473" l="1"/>
  <c r="A1474"/>
  <c r="C1474"/>
  <c r="B1474" s="1"/>
  <c r="D1474"/>
  <c r="D1475" l="1"/>
  <c r="C1475"/>
  <c r="B1475" s="1"/>
  <c r="A1475"/>
  <c r="E1474"/>
  <c r="E1475" l="1"/>
  <c r="A1476"/>
  <c r="C1476"/>
  <c r="B1476" s="1"/>
  <c r="D1476"/>
  <c r="D1477" l="1"/>
  <c r="C1477"/>
  <c r="B1477" s="1"/>
  <c r="A1477"/>
  <c r="E1476"/>
  <c r="E1477" l="1"/>
  <c r="A1478"/>
  <c r="C1478"/>
  <c r="B1478" s="1"/>
  <c r="D1478"/>
  <c r="D1479" l="1"/>
  <c r="C1479"/>
  <c r="B1479" s="1"/>
  <c r="A1479"/>
  <c r="E1478"/>
  <c r="E1479" l="1"/>
  <c r="A1480"/>
  <c r="C1480"/>
  <c r="B1480" s="1"/>
  <c r="D1480"/>
  <c r="D1481" l="1"/>
  <c r="C1481"/>
  <c r="B1481" s="1"/>
  <c r="A1481"/>
  <c r="E1480"/>
  <c r="E1481" l="1"/>
  <c r="A1482"/>
  <c r="C1482"/>
  <c r="B1482" s="1"/>
  <c r="D1482"/>
  <c r="D1483" l="1"/>
  <c r="C1483"/>
  <c r="B1483" s="1"/>
  <c r="A1483"/>
  <c r="E1482"/>
  <c r="E1483" l="1"/>
  <c r="A1484"/>
  <c r="C1484"/>
  <c r="B1484" s="1"/>
  <c r="D1484"/>
  <c r="E1484" l="1"/>
  <c r="D1485"/>
  <c r="C1485"/>
  <c r="B1485" s="1"/>
  <c r="A1485"/>
  <c r="E1485" l="1"/>
  <c r="A1486"/>
  <c r="C1486"/>
  <c r="B1486" s="1"/>
  <c r="D1486"/>
  <c r="D1487" l="1"/>
  <c r="C1487"/>
  <c r="B1487" s="1"/>
  <c r="A1487"/>
  <c r="E1486"/>
  <c r="E1487" l="1"/>
  <c r="A1488"/>
  <c r="C1488"/>
  <c r="B1488" s="1"/>
  <c r="D1488"/>
  <c r="E1488" l="1"/>
  <c r="D1489"/>
  <c r="C1489"/>
  <c r="B1489" s="1"/>
  <c r="A1489"/>
  <c r="E1489" l="1"/>
  <c r="A1490"/>
  <c r="C1490"/>
  <c r="B1490" s="1"/>
  <c r="D1490"/>
  <c r="E1490" l="1"/>
  <c r="D1491"/>
  <c r="C1491"/>
  <c r="B1491" s="1"/>
  <c r="A1491"/>
  <c r="E1491" l="1"/>
  <c r="A1492"/>
  <c r="C1492"/>
  <c r="B1492" s="1"/>
  <c r="D1492"/>
  <c r="E1492" l="1"/>
  <c r="D1493"/>
  <c r="C1493"/>
  <c r="B1493" s="1"/>
  <c r="A1493"/>
  <c r="E1493" l="1"/>
  <c r="A1494"/>
  <c r="C1494"/>
  <c r="B1494" s="1"/>
  <c r="D1494"/>
  <c r="E1494" l="1"/>
  <c r="D1495"/>
  <c r="C1495"/>
  <c r="B1495" s="1"/>
  <c r="A1495"/>
  <c r="E1495" l="1"/>
  <c r="A1496"/>
  <c r="C1496"/>
  <c r="B1496" s="1"/>
  <c r="D1496"/>
  <c r="E1496" l="1"/>
  <c r="D1497"/>
  <c r="C1497"/>
  <c r="B1497" s="1"/>
  <c r="A1497"/>
  <c r="E1497" l="1"/>
  <c r="A1498"/>
  <c r="C1498"/>
  <c r="B1498" s="1"/>
  <c r="D1498"/>
  <c r="D1499" l="1"/>
  <c r="C1499"/>
  <c r="B1499" s="1"/>
  <c r="A1499"/>
  <c r="E1498"/>
  <c r="E1499" l="1"/>
  <c r="A1500"/>
  <c r="C1500"/>
  <c r="B1500" s="1"/>
  <c r="D1500"/>
  <c r="E1500" l="1"/>
  <c r="D1501"/>
  <c r="C1501"/>
  <c r="B1501" s="1"/>
  <c r="A1501"/>
  <c r="E1501" l="1"/>
  <c r="D1502"/>
  <c r="A1502"/>
  <c r="C1502"/>
  <c r="B1502" s="1"/>
  <c r="E1502" l="1"/>
  <c r="A1503"/>
  <c r="D1503"/>
  <c r="C1503"/>
  <c r="B1503" s="1"/>
  <c r="A1504" l="1"/>
  <c r="C1504"/>
  <c r="B1504" s="1"/>
  <c r="D1504"/>
  <c r="E1503"/>
  <c r="E1504" l="1"/>
  <c r="D1505"/>
  <c r="C1505"/>
  <c r="B1505" s="1"/>
  <c r="A1505"/>
  <c r="E1505" l="1"/>
  <c r="A1506"/>
  <c r="C1506"/>
  <c r="B1506" s="1"/>
  <c r="D1506"/>
  <c r="D1507" l="1"/>
  <c r="C1507"/>
  <c r="B1507" s="1"/>
  <c r="A1507"/>
  <c r="E1506"/>
  <c r="E1507" l="1"/>
  <c r="A1508"/>
  <c r="C1508"/>
  <c r="B1508" s="1"/>
  <c r="D1508"/>
  <c r="E1508" l="1"/>
  <c r="D1509"/>
  <c r="C1509"/>
  <c r="B1509" s="1"/>
  <c r="A1509"/>
  <c r="E1509" l="1"/>
  <c r="A1510"/>
  <c r="C1510"/>
  <c r="B1510" s="1"/>
  <c r="D1510"/>
  <c r="D1511" l="1"/>
  <c r="C1511"/>
  <c r="B1511" s="1"/>
  <c r="A1511"/>
  <c r="E1510"/>
  <c r="E1511" l="1"/>
  <c r="A1512"/>
  <c r="C1512"/>
  <c r="B1512" s="1"/>
  <c r="D1512"/>
  <c r="D1513" l="1"/>
  <c r="C1513"/>
  <c r="B1513" s="1"/>
  <c r="A1513"/>
  <c r="E1512"/>
  <c r="E1513" l="1"/>
  <c r="A1514"/>
  <c r="C1514"/>
  <c r="B1514" s="1"/>
  <c r="D1514"/>
  <c r="D1515" l="1"/>
  <c r="C1515"/>
  <c r="B1515" s="1"/>
  <c r="A1515"/>
  <c r="E1514"/>
  <c r="E1515" l="1"/>
  <c r="A1516"/>
  <c r="C1516"/>
  <c r="B1516" s="1"/>
  <c r="D1516"/>
  <c r="D1517" l="1"/>
  <c r="C1517"/>
  <c r="B1517" s="1"/>
  <c r="A1517"/>
  <c r="E1516"/>
  <c r="E1517" l="1"/>
  <c r="A1518"/>
  <c r="C1518"/>
  <c r="B1518" s="1"/>
  <c r="D1518"/>
  <c r="E1518" l="1"/>
  <c r="D1519"/>
  <c r="C1519"/>
  <c r="B1519" s="1"/>
  <c r="A1519"/>
  <c r="E1519" l="1"/>
  <c r="A1520"/>
  <c r="C1520"/>
  <c r="B1520" s="1"/>
  <c r="D1520"/>
  <c r="E1520" l="1"/>
  <c r="D1521"/>
  <c r="C1521"/>
  <c r="B1521" s="1"/>
  <c r="A1521"/>
  <c r="E1521" l="1"/>
  <c r="A1522"/>
  <c r="C1522"/>
  <c r="B1522" s="1"/>
  <c r="D1522"/>
  <c r="E1522" l="1"/>
  <c r="D1523"/>
  <c r="C1523"/>
  <c r="B1523" s="1"/>
  <c r="A1523"/>
  <c r="E1523" l="1"/>
  <c r="A1524"/>
  <c r="C1524"/>
  <c r="B1524" s="1"/>
  <c r="D1524"/>
  <c r="E1524" l="1"/>
  <c r="D1525"/>
  <c r="C1525"/>
  <c r="B1525" s="1"/>
  <c r="A1525"/>
  <c r="E1525" l="1"/>
  <c r="A1526"/>
  <c r="C1526"/>
  <c r="B1526" s="1"/>
  <c r="D1526"/>
  <c r="E1526" l="1"/>
  <c r="D1527"/>
  <c r="C1527"/>
  <c r="B1527" s="1"/>
  <c r="A1527"/>
  <c r="E1527" l="1"/>
  <c r="A1528"/>
  <c r="C1528"/>
  <c r="B1528" s="1"/>
  <c r="D1528"/>
  <c r="E1528" l="1"/>
  <c r="D1529"/>
  <c r="C1529"/>
  <c r="B1529" s="1"/>
  <c r="A1529"/>
  <c r="E1529" l="1"/>
  <c r="A1530"/>
  <c r="C1530"/>
  <c r="B1530" s="1"/>
  <c r="D1530"/>
  <c r="D1531" l="1"/>
  <c r="C1531"/>
  <c r="B1531" s="1"/>
  <c r="A1531"/>
  <c r="E1530"/>
  <c r="E1531" l="1"/>
  <c r="A1532"/>
  <c r="C1532"/>
  <c r="B1532" s="1"/>
  <c r="D1532"/>
  <c r="D1533" l="1"/>
  <c r="C1533"/>
  <c r="B1533" s="1"/>
  <c r="A1533"/>
  <c r="E1532"/>
  <c r="E1533" l="1"/>
  <c r="A1534"/>
  <c r="C1534"/>
  <c r="B1534" s="1"/>
  <c r="D1534"/>
  <c r="E1534" l="1"/>
  <c r="D1535"/>
  <c r="C1535"/>
  <c r="B1535" s="1"/>
  <c r="A1535"/>
  <c r="E1535" l="1"/>
  <c r="A1536"/>
  <c r="C1536"/>
  <c r="B1536" s="1"/>
  <c r="D1536"/>
  <c r="E1536" l="1"/>
  <c r="D1537"/>
  <c r="C1537"/>
  <c r="B1537" s="1"/>
  <c r="A1537"/>
  <c r="E1537" l="1"/>
  <c r="A1538"/>
  <c r="C1538"/>
  <c r="B1538" s="1"/>
  <c r="D1538"/>
  <c r="D1539" l="1"/>
  <c r="C1539"/>
  <c r="B1539" s="1"/>
  <c r="A1539"/>
  <c r="E1538"/>
  <c r="E1539" l="1"/>
  <c r="A1540"/>
  <c r="C1540"/>
  <c r="B1540" s="1"/>
  <c r="D1540"/>
  <c r="D1541" l="1"/>
  <c r="C1541"/>
  <c r="B1541" s="1"/>
  <c r="A1541"/>
  <c r="E1540"/>
  <c r="E1541" l="1"/>
  <c r="A1542"/>
  <c r="C1542"/>
  <c r="B1542" s="1"/>
  <c r="D1542"/>
  <c r="D1543" l="1"/>
  <c r="C1543"/>
  <c r="B1543" s="1"/>
  <c r="A1543"/>
  <c r="E1542"/>
  <c r="E1543" l="1"/>
  <c r="A1544"/>
  <c r="C1544"/>
  <c r="B1544" s="1"/>
  <c r="D1544"/>
  <c r="D1545" l="1"/>
  <c r="C1545"/>
  <c r="B1545" s="1"/>
  <c r="A1545"/>
  <c r="E1544"/>
  <c r="E1545" l="1"/>
  <c r="A1546"/>
  <c r="C1546"/>
  <c r="B1546" s="1"/>
  <c r="D1546"/>
  <c r="D1547" l="1"/>
  <c r="C1547"/>
  <c r="B1547" s="1"/>
  <c r="A1547"/>
  <c r="E1546"/>
  <c r="E1547" l="1"/>
  <c r="A1548"/>
  <c r="C1548"/>
  <c r="B1548" s="1"/>
  <c r="D1548"/>
  <c r="E1548" l="1"/>
  <c r="D1549"/>
  <c r="C1549"/>
  <c r="B1549" s="1"/>
  <c r="A1549"/>
  <c r="E1549" l="1"/>
  <c r="A1550"/>
  <c r="C1550"/>
  <c r="B1550" s="1"/>
  <c r="D1550"/>
  <c r="E1550" l="1"/>
  <c r="D1551"/>
  <c r="C1551"/>
  <c r="B1551" s="1"/>
  <c r="A1551"/>
  <c r="E1551" l="1"/>
  <c r="A1552"/>
  <c r="C1552"/>
  <c r="B1552" s="1"/>
  <c r="D1552"/>
  <c r="E1552" l="1"/>
  <c r="D1553"/>
  <c r="C1553"/>
  <c r="B1553" s="1"/>
  <c r="A1553"/>
  <c r="E1553" l="1"/>
  <c r="A1554"/>
  <c r="C1554"/>
  <c r="B1554" s="1"/>
  <c r="D1554"/>
  <c r="E1554" l="1"/>
  <c r="D1555"/>
  <c r="C1555"/>
  <c r="B1555" s="1"/>
  <c r="A1555"/>
  <c r="E1555" l="1"/>
  <c r="A1556"/>
  <c r="C1556"/>
  <c r="B1556" s="1"/>
  <c r="D1556"/>
  <c r="E1556" l="1"/>
  <c r="D1557"/>
  <c r="C1557"/>
  <c r="B1557" s="1"/>
  <c r="A1557"/>
  <c r="E1557" l="1"/>
  <c r="A1558"/>
  <c r="C1558"/>
  <c r="B1558" s="1"/>
  <c r="D1558"/>
  <c r="D1559" l="1"/>
  <c r="C1559"/>
  <c r="B1559" s="1"/>
  <c r="A1559"/>
  <c r="E1558"/>
  <c r="E1559" l="1"/>
  <c r="A1560"/>
  <c r="C1560"/>
  <c r="B1560" s="1"/>
  <c r="D1560"/>
  <c r="E1560" l="1"/>
  <c r="D1561"/>
  <c r="C1561"/>
  <c r="B1561" s="1"/>
  <c r="A1561"/>
  <c r="E1561" l="1"/>
  <c r="A1562"/>
  <c r="C1562"/>
  <c r="B1562" s="1"/>
  <c r="D1562"/>
  <c r="E1562" l="1"/>
  <c r="D1563"/>
  <c r="C1563"/>
  <c r="B1563" s="1"/>
  <c r="A1563"/>
  <c r="E1563" l="1"/>
  <c r="A1564"/>
  <c r="C1564"/>
  <c r="B1564" s="1"/>
  <c r="D1564"/>
  <c r="E1564" l="1"/>
  <c r="D1565"/>
  <c r="C1565"/>
  <c r="B1565" s="1"/>
  <c r="A1565"/>
  <c r="E1565" l="1"/>
  <c r="A1566"/>
  <c r="C1566"/>
  <c r="B1566" s="1"/>
  <c r="D1566"/>
  <c r="E1566" l="1"/>
  <c r="D1567"/>
  <c r="C1567"/>
  <c r="B1567" s="1"/>
  <c r="A1567"/>
  <c r="E1567" l="1"/>
  <c r="A1568"/>
  <c r="C1568"/>
  <c r="B1568" s="1"/>
  <c r="D1568"/>
  <c r="E1568" l="1"/>
  <c r="D1569"/>
  <c r="C1569"/>
  <c r="B1569" s="1"/>
  <c r="A1569"/>
  <c r="E1569" l="1"/>
  <c r="A1570"/>
  <c r="C1570"/>
  <c r="B1570" s="1"/>
  <c r="D1570"/>
  <c r="D1571" l="1"/>
  <c r="C1571"/>
  <c r="B1571" s="1"/>
  <c r="A1571"/>
  <c r="E1570"/>
  <c r="E1571" l="1"/>
  <c r="A1572"/>
  <c r="C1572"/>
  <c r="B1572" s="1"/>
  <c r="D1572"/>
  <c r="E1572" l="1"/>
  <c r="D1573"/>
  <c r="C1573"/>
  <c r="B1573" s="1"/>
  <c r="A1573"/>
  <c r="E1573" l="1"/>
  <c r="A1574"/>
  <c r="C1574"/>
  <c r="B1574" s="1"/>
  <c r="D1574"/>
  <c r="D1575" l="1"/>
  <c r="C1575"/>
  <c r="B1575" s="1"/>
  <c r="A1575"/>
  <c r="E1574"/>
  <c r="E1575" l="1"/>
  <c r="A1576"/>
  <c r="C1576"/>
  <c r="B1576" s="1"/>
  <c r="D1576"/>
  <c r="D1577" l="1"/>
  <c r="C1577"/>
  <c r="B1577" s="1"/>
  <c r="A1577"/>
  <c r="E1576"/>
  <c r="E1577" l="1"/>
  <c r="A1578"/>
  <c r="C1578"/>
  <c r="B1578" s="1"/>
  <c r="D1578"/>
  <c r="D1579" l="1"/>
  <c r="C1579"/>
  <c r="B1579" s="1"/>
  <c r="A1579"/>
  <c r="E1578"/>
  <c r="E1579" l="1"/>
  <c r="A1580"/>
  <c r="C1580"/>
  <c r="B1580" s="1"/>
  <c r="D1580"/>
  <c r="E1580" l="1"/>
  <c r="D1581"/>
  <c r="C1581"/>
  <c r="B1581" s="1"/>
  <c r="A1581"/>
  <c r="E1581" l="1"/>
  <c r="D1582"/>
  <c r="A1582"/>
  <c r="C1582"/>
  <c r="B1582" s="1"/>
  <c r="E1582" l="1"/>
  <c r="D1583"/>
  <c r="C1583"/>
  <c r="B1583" s="1"/>
  <c r="A1583"/>
  <c r="E1583" l="1"/>
  <c r="A1584"/>
  <c r="C1584"/>
  <c r="B1584" s="1"/>
  <c r="D1584"/>
  <c r="E1584" l="1"/>
  <c r="D1585"/>
  <c r="C1585"/>
  <c r="B1585" s="1"/>
  <c r="A1585"/>
  <c r="E1585" l="1"/>
  <c r="A1586"/>
  <c r="C1586"/>
  <c r="B1586" s="1"/>
  <c r="D1586"/>
  <c r="E1586" l="1"/>
  <c r="D1587"/>
  <c r="C1587"/>
  <c r="B1587" s="1"/>
  <c r="A1587"/>
  <c r="E1587" l="1"/>
  <c r="A1588"/>
  <c r="C1588"/>
  <c r="B1588" s="1"/>
  <c r="D1588"/>
  <c r="D1589" l="1"/>
  <c r="C1589"/>
  <c r="B1589" s="1"/>
  <c r="A1589"/>
  <c r="E1588"/>
  <c r="E1589" l="1"/>
  <c r="A1590"/>
  <c r="C1590"/>
  <c r="B1590" s="1"/>
  <c r="D1590"/>
  <c r="E1590" l="1"/>
  <c r="C1591"/>
  <c r="B1591" s="1"/>
  <c r="A1591"/>
  <c r="D1591"/>
  <c r="A1592" l="1"/>
  <c r="C1592"/>
  <c r="B1592" s="1"/>
  <c r="D1592"/>
  <c r="E1591"/>
  <c r="E1592" l="1"/>
  <c r="D1593"/>
  <c r="C1593"/>
  <c r="B1593" s="1"/>
  <c r="A1593"/>
  <c r="E1593" l="1"/>
  <c r="A1594"/>
  <c r="C1594"/>
  <c r="B1594" s="1"/>
  <c r="D1594"/>
  <c r="E1594" l="1"/>
  <c r="D1595"/>
  <c r="C1595"/>
  <c r="B1595" s="1"/>
  <c r="A1595"/>
  <c r="E1595" l="1"/>
  <c r="A1596"/>
  <c r="C1596"/>
  <c r="B1596" s="1"/>
  <c r="D1596"/>
  <c r="E1596" l="1"/>
  <c r="D1597"/>
  <c r="C1597"/>
  <c r="B1597" s="1"/>
  <c r="A1597"/>
  <c r="E1597" l="1"/>
  <c r="A1598"/>
  <c r="C1598"/>
  <c r="B1598" s="1"/>
  <c r="D1598"/>
  <c r="E1598" l="1"/>
  <c r="D1599"/>
  <c r="C1599"/>
  <c r="B1599" s="1"/>
  <c r="A1599"/>
  <c r="E1599" l="1"/>
  <c r="D1600"/>
  <c r="A1600"/>
  <c r="C1600"/>
  <c r="B1600" s="1"/>
  <c r="E1600" l="1"/>
  <c r="D1601"/>
  <c r="C1601"/>
  <c r="B1601" s="1"/>
  <c r="A1601"/>
  <c r="E1601" l="1"/>
  <c r="A1602"/>
  <c r="C1602"/>
  <c r="B1602" s="1"/>
  <c r="D1602"/>
  <c r="E1602" l="1"/>
  <c r="D1603"/>
  <c r="C1603"/>
  <c r="B1603" s="1"/>
  <c r="A1603"/>
  <c r="E1603" l="1"/>
  <c r="A1604"/>
  <c r="C1604"/>
  <c r="B1604" s="1"/>
  <c r="D1604"/>
  <c r="E1604" l="1"/>
  <c r="D1605"/>
  <c r="C1605"/>
  <c r="B1605" s="1"/>
  <c r="A1605"/>
  <c r="E1605" l="1"/>
  <c r="A1606"/>
  <c r="C1606"/>
  <c r="B1606" s="1"/>
  <c r="D1606"/>
  <c r="D1607" l="1"/>
  <c r="C1607"/>
  <c r="B1607" s="1"/>
  <c r="A1607"/>
  <c r="E1606"/>
  <c r="E1607" l="1"/>
  <c r="A1608"/>
  <c r="C1608"/>
  <c r="B1608" s="1"/>
  <c r="D1608"/>
  <c r="C1609" l="1"/>
  <c r="B1609" s="1"/>
  <c r="D1609"/>
  <c r="A1609"/>
  <c r="E1608"/>
  <c r="E1609" l="1"/>
  <c r="A1610"/>
  <c r="C1610"/>
  <c r="B1610" s="1"/>
  <c r="D1610"/>
  <c r="D1611" l="1"/>
  <c r="C1611"/>
  <c r="B1611" s="1"/>
  <c r="A1611"/>
  <c r="E1610"/>
  <c r="E1611" l="1"/>
  <c r="A1612"/>
  <c r="C1612"/>
  <c r="B1612" s="1"/>
  <c r="D1612"/>
  <c r="D1613" l="1"/>
  <c r="C1613"/>
  <c r="B1613" s="1"/>
  <c r="A1613"/>
  <c r="E1612"/>
  <c r="E1613" l="1"/>
  <c r="A1614"/>
  <c r="C1614"/>
  <c r="B1614" s="1"/>
  <c r="D1614"/>
  <c r="D1615" l="1"/>
  <c r="C1615"/>
  <c r="B1615" s="1"/>
  <c r="A1615"/>
  <c r="E1614"/>
  <c r="E1615" l="1"/>
  <c r="A1616"/>
  <c r="C1616"/>
  <c r="B1616" s="1"/>
  <c r="D1616"/>
  <c r="E1616" l="1"/>
  <c r="D1617"/>
  <c r="C1617"/>
  <c r="B1617" s="1"/>
  <c r="A1617"/>
  <c r="E1617" l="1"/>
  <c r="A1618"/>
  <c r="C1618"/>
  <c r="B1618" s="1"/>
  <c r="D1618"/>
  <c r="E1618" l="1"/>
  <c r="D1619"/>
  <c r="C1619"/>
  <c r="B1619" s="1"/>
  <c r="A1619"/>
  <c r="E1619" l="1"/>
  <c r="A1620"/>
  <c r="C1620"/>
  <c r="B1620" s="1"/>
  <c r="D1620"/>
  <c r="E1620" l="1"/>
  <c r="D1621"/>
  <c r="C1621"/>
  <c r="B1621" s="1"/>
  <c r="A1621"/>
  <c r="E1621" l="1"/>
  <c r="A1622"/>
  <c r="C1622"/>
  <c r="B1622" s="1"/>
  <c r="D1622"/>
  <c r="D1623" l="1"/>
  <c r="C1623"/>
  <c r="B1623" s="1"/>
  <c r="A1623"/>
  <c r="E1622"/>
  <c r="E1623" l="1"/>
  <c r="A1624"/>
  <c r="C1624"/>
  <c r="B1624" s="1"/>
  <c r="D1624"/>
  <c r="E1624" l="1"/>
  <c r="D1625"/>
  <c r="C1625"/>
  <c r="B1625" s="1"/>
  <c r="A1625"/>
  <c r="E1625" l="1"/>
  <c r="A1626"/>
  <c r="C1626"/>
  <c r="B1626" s="1"/>
  <c r="D1626"/>
  <c r="E1626" l="1"/>
  <c r="C1627"/>
  <c r="B1627" s="1"/>
  <c r="D1627"/>
  <c r="A1627"/>
  <c r="E1627" l="1"/>
  <c r="A1628"/>
  <c r="C1628"/>
  <c r="B1628" s="1"/>
  <c r="D1628"/>
  <c r="E1628" l="1"/>
  <c r="D1629"/>
  <c r="C1629"/>
  <c r="B1629" s="1"/>
  <c r="A1629"/>
  <c r="E1629" l="1"/>
  <c r="A1630"/>
  <c r="C1630"/>
  <c r="B1630" s="1"/>
  <c r="D1630"/>
  <c r="D1631" l="1"/>
  <c r="C1631"/>
  <c r="B1631" s="1"/>
  <c r="A1631"/>
  <c r="E1630"/>
  <c r="E1631" l="1"/>
  <c r="A1632"/>
  <c r="C1632"/>
  <c r="B1632" s="1"/>
  <c r="D1632"/>
  <c r="E1632" l="1"/>
  <c r="D1633"/>
  <c r="C1633"/>
  <c r="B1633" s="1"/>
  <c r="A1633"/>
  <c r="E1633" l="1"/>
  <c r="A1634"/>
  <c r="C1634"/>
  <c r="B1634" s="1"/>
  <c r="D1634"/>
  <c r="D1635" l="1"/>
  <c r="C1635"/>
  <c r="B1635" s="1"/>
  <c r="A1635"/>
  <c r="E1634"/>
  <c r="E1635" l="1"/>
  <c r="A1636"/>
  <c r="C1636"/>
  <c r="B1636" s="1"/>
  <c r="D1636"/>
  <c r="D1637" l="1"/>
  <c r="C1637"/>
  <c r="B1637" s="1"/>
  <c r="A1637"/>
  <c r="E1636"/>
  <c r="E1637" l="1"/>
  <c r="A1638"/>
  <c r="C1638"/>
  <c r="B1638" s="1"/>
  <c r="D1638"/>
  <c r="D1639" l="1"/>
  <c r="C1639"/>
  <c r="B1639" s="1"/>
  <c r="A1639"/>
  <c r="E1638"/>
  <c r="E1639" l="1"/>
  <c r="A1640"/>
  <c r="C1640"/>
  <c r="B1640" s="1"/>
  <c r="D1640"/>
  <c r="E1640" l="1"/>
  <c r="D1641"/>
  <c r="C1641"/>
  <c r="B1641" s="1"/>
  <c r="A1641"/>
  <c r="E1641" l="1"/>
  <c r="A1642"/>
  <c r="C1642"/>
  <c r="B1642" s="1"/>
  <c r="D1642"/>
  <c r="D1643" l="1"/>
  <c r="C1643"/>
  <c r="B1643" s="1"/>
  <c r="A1643"/>
  <c r="E1642"/>
  <c r="E1643" l="1"/>
  <c r="A1644"/>
  <c r="C1644"/>
  <c r="B1644" s="1"/>
  <c r="D1644"/>
  <c r="E1644" l="1"/>
  <c r="C1645"/>
  <c r="B1645" s="1"/>
  <c r="D1645"/>
  <c r="A1645"/>
  <c r="E1645" l="1"/>
  <c r="A1646"/>
  <c r="C1646"/>
  <c r="B1646" s="1"/>
  <c r="D1646"/>
  <c r="E1646" l="1"/>
  <c r="D1647"/>
  <c r="C1647"/>
  <c r="B1647" s="1"/>
  <c r="A1647"/>
  <c r="E1647" l="1"/>
  <c r="A1648"/>
  <c r="C1648"/>
  <c r="B1648" s="1"/>
  <c r="D1648"/>
  <c r="D1649" l="1"/>
  <c r="C1649"/>
  <c r="B1649" s="1"/>
  <c r="A1649"/>
  <c r="E1648"/>
  <c r="E1649" l="1"/>
  <c r="A1650"/>
  <c r="C1650"/>
  <c r="B1650" s="1"/>
  <c r="D1650"/>
  <c r="E1650" l="1"/>
  <c r="D1651"/>
  <c r="C1651"/>
  <c r="B1651" s="1"/>
  <c r="A1651"/>
  <c r="E1651" l="1"/>
  <c r="A1652"/>
  <c r="C1652"/>
  <c r="B1652" s="1"/>
  <c r="D1652"/>
  <c r="E1652" l="1"/>
  <c r="D1653"/>
  <c r="C1653"/>
  <c r="B1653" s="1"/>
  <c r="A1653"/>
  <c r="E1653" l="1"/>
  <c r="D1654"/>
  <c r="A1654"/>
  <c r="C1654"/>
  <c r="B1654" s="1"/>
  <c r="E1654" l="1"/>
  <c r="D1655"/>
  <c r="C1655"/>
  <c r="B1655" s="1"/>
  <c r="A1655"/>
  <c r="E1655" l="1"/>
  <c r="A1656"/>
  <c r="C1656"/>
  <c r="B1656" s="1"/>
  <c r="D1656"/>
  <c r="E1656" l="1"/>
  <c r="D1657"/>
  <c r="C1657"/>
  <c r="B1657" s="1"/>
  <c r="A1657"/>
  <c r="E1657" l="1"/>
  <c r="A1658"/>
  <c r="C1658"/>
  <c r="B1658" s="1"/>
  <c r="D1658"/>
  <c r="E1658" l="1"/>
  <c r="D1659"/>
  <c r="C1659"/>
  <c r="B1659" s="1"/>
  <c r="A1659"/>
  <c r="E1659" l="1"/>
  <c r="A1660"/>
  <c r="C1660"/>
  <c r="B1660" s="1"/>
  <c r="D1660"/>
  <c r="E1660" l="1"/>
  <c r="D1661"/>
  <c r="C1661"/>
  <c r="B1661" s="1"/>
  <c r="A1661"/>
  <c r="E1661" l="1"/>
  <c r="A1662"/>
  <c r="C1662"/>
  <c r="B1662" s="1"/>
  <c r="D1662"/>
  <c r="E1662" l="1"/>
  <c r="C1663"/>
  <c r="B1663" s="1"/>
  <c r="A1663"/>
  <c r="D1663"/>
  <c r="A1664" l="1"/>
  <c r="C1664"/>
  <c r="B1664" s="1"/>
  <c r="D1664"/>
  <c r="E1663"/>
  <c r="E1664" l="1"/>
  <c r="D1665"/>
  <c r="C1665"/>
  <c r="B1665" s="1"/>
  <c r="A1665"/>
  <c r="E1665" l="1"/>
  <c r="A1666"/>
  <c r="C1666"/>
  <c r="B1666" s="1"/>
  <c r="D1666"/>
  <c r="A1667" l="1"/>
  <c r="C1667"/>
  <c r="B1667" s="1"/>
  <c r="D1667"/>
  <c r="E1666"/>
  <c r="E1667" l="1"/>
  <c r="A1668"/>
  <c r="D1668"/>
  <c r="C1668"/>
  <c r="B1668" s="1"/>
  <c r="A1669" l="1"/>
  <c r="C1669"/>
  <c r="B1669" s="1"/>
  <c r="D1669"/>
  <c r="E1668"/>
  <c r="E1669" l="1"/>
  <c r="A1670"/>
  <c r="C1670"/>
  <c r="B1670" s="1"/>
  <c r="D1670"/>
  <c r="D1671" l="1"/>
  <c r="C1671"/>
  <c r="B1671" s="1"/>
  <c r="A1671"/>
  <c r="E1670"/>
  <c r="E1671" l="1"/>
  <c r="A1672"/>
  <c r="C1672"/>
  <c r="B1672" s="1"/>
  <c r="D1672"/>
  <c r="E1672" l="1"/>
  <c r="D1673"/>
  <c r="C1673"/>
  <c r="B1673" s="1"/>
  <c r="A1673"/>
  <c r="E1673" l="1"/>
  <c r="A1674"/>
  <c r="C1674"/>
  <c r="B1674" s="1"/>
  <c r="D1674"/>
  <c r="E1674" l="1"/>
  <c r="D1675"/>
  <c r="C1675"/>
  <c r="B1675" s="1"/>
  <c r="A1675"/>
  <c r="E1675" l="1"/>
  <c r="A1676"/>
  <c r="C1676"/>
  <c r="B1676" s="1"/>
  <c r="D1676"/>
  <c r="E1676" l="1"/>
  <c r="D1677"/>
  <c r="C1677"/>
  <c r="B1677" s="1"/>
  <c r="A1677"/>
  <c r="E1677" l="1"/>
  <c r="A1678"/>
  <c r="C1678"/>
  <c r="B1678" s="1"/>
  <c r="D1678"/>
  <c r="E1678" l="1"/>
  <c r="D1679"/>
  <c r="C1679"/>
  <c r="B1679" s="1"/>
  <c r="A1679"/>
  <c r="E1679" l="1"/>
  <c r="A1680"/>
  <c r="C1680"/>
  <c r="B1680" s="1"/>
  <c r="D1680"/>
  <c r="E1680" l="1"/>
  <c r="C1681"/>
  <c r="B1681" s="1"/>
  <c r="A1681"/>
  <c r="D1681"/>
  <c r="A1682" l="1"/>
  <c r="C1682"/>
  <c r="B1682" s="1"/>
  <c r="D1682"/>
  <c r="E1681"/>
  <c r="E1682" l="1"/>
  <c r="D1683"/>
  <c r="C1683"/>
  <c r="B1683" s="1"/>
  <c r="A1683"/>
  <c r="E1683" l="1"/>
  <c r="A1684"/>
  <c r="C1684"/>
  <c r="B1684" s="1"/>
  <c r="D1684"/>
  <c r="D1685" l="1"/>
  <c r="C1685"/>
  <c r="B1685" s="1"/>
  <c r="A1685"/>
  <c r="E1684"/>
  <c r="E1685" l="1"/>
  <c r="A1686"/>
  <c r="C1686"/>
  <c r="B1686" s="1"/>
  <c r="D1686"/>
  <c r="D1687" l="1"/>
  <c r="C1687"/>
  <c r="B1687" s="1"/>
  <c r="A1687"/>
  <c r="E1686"/>
  <c r="E1687" l="1"/>
  <c r="A1688"/>
  <c r="C1688"/>
  <c r="B1688" s="1"/>
  <c r="D1688"/>
  <c r="E1688" l="1"/>
  <c r="D1689"/>
  <c r="C1689"/>
  <c r="B1689" s="1"/>
  <c r="A1689"/>
  <c r="E1689" l="1"/>
  <c r="A1690"/>
  <c r="C1690"/>
  <c r="B1690" s="1"/>
  <c r="D1690"/>
  <c r="E1690" l="1"/>
  <c r="D1691"/>
  <c r="C1691"/>
  <c r="B1691" s="1"/>
  <c r="A1691"/>
  <c r="E1691" l="1"/>
  <c r="A1692"/>
  <c r="C1692"/>
  <c r="B1692" s="1"/>
  <c r="D1692"/>
  <c r="E1692" l="1"/>
  <c r="D1693"/>
  <c r="C1693"/>
  <c r="B1693" s="1"/>
  <c r="A1693"/>
  <c r="E1693" l="1"/>
  <c r="A1694"/>
  <c r="C1694"/>
  <c r="B1694" s="1"/>
  <c r="D1694"/>
  <c r="E1694" l="1"/>
  <c r="C1695"/>
  <c r="B1695" s="1"/>
  <c r="A1695"/>
  <c r="D1695"/>
  <c r="A1696" l="1"/>
  <c r="C1696"/>
  <c r="B1696" s="1"/>
  <c r="D1696"/>
  <c r="E1695"/>
  <c r="C1697" l="1"/>
  <c r="B1697" s="1"/>
  <c r="A1697"/>
  <c r="D1697"/>
  <c r="E1696"/>
  <c r="A1698" l="1"/>
  <c r="C1698"/>
  <c r="B1698" s="1"/>
  <c r="D1698"/>
  <c r="E1697"/>
  <c r="E1698" l="1"/>
  <c r="D1699"/>
  <c r="C1699"/>
  <c r="B1699" s="1"/>
  <c r="A1699"/>
  <c r="A1700" l="1"/>
  <c r="C1700"/>
  <c r="B1700" s="1"/>
  <c r="D1700"/>
  <c r="E1699"/>
  <c r="E1700" l="1"/>
  <c r="C1701"/>
  <c r="B1701" s="1"/>
  <c r="A1701"/>
  <c r="D1701"/>
  <c r="D1702" l="1"/>
  <c r="A1702"/>
  <c r="C1702"/>
  <c r="B1702" s="1"/>
  <c r="E1701"/>
  <c r="E1702" l="1"/>
  <c r="C1703"/>
  <c r="B1703" s="1"/>
  <c r="A1703"/>
  <c r="D1703"/>
  <c r="E1703" l="1"/>
  <c r="A1704"/>
  <c r="C1704"/>
  <c r="B1704" s="1"/>
  <c r="D1704"/>
  <c r="E1704" l="1"/>
  <c r="D1705"/>
  <c r="C1705"/>
  <c r="B1705" s="1"/>
  <c r="A1705"/>
  <c r="E1705" l="1"/>
  <c r="A1706"/>
  <c r="C1706"/>
  <c r="B1706" s="1"/>
  <c r="D1706"/>
  <c r="E1706" l="1"/>
  <c r="D1707"/>
  <c r="C1707"/>
  <c r="B1707" s="1"/>
  <c r="A1707"/>
  <c r="E1707" l="1"/>
  <c r="A1708"/>
  <c r="C1708"/>
  <c r="B1708" s="1"/>
  <c r="D1708"/>
  <c r="E1708" l="1"/>
  <c r="D1709"/>
  <c r="C1709"/>
  <c r="B1709" s="1"/>
  <c r="A1709"/>
  <c r="E1709" l="1"/>
  <c r="A1710"/>
  <c r="C1710"/>
  <c r="B1710" s="1"/>
  <c r="D1710"/>
  <c r="E1710" l="1"/>
  <c r="D1711"/>
  <c r="C1711"/>
  <c r="B1711" s="1"/>
  <c r="A1711"/>
  <c r="E1711" l="1"/>
  <c r="A1712"/>
  <c r="C1712"/>
  <c r="B1712" s="1"/>
  <c r="D1712"/>
  <c r="E1712" l="1"/>
  <c r="D1713"/>
  <c r="C1713"/>
  <c r="B1713" s="1"/>
  <c r="A1713"/>
  <c r="E1713" l="1"/>
  <c r="A1714"/>
  <c r="C1714"/>
  <c r="B1714" s="1"/>
  <c r="D1714"/>
  <c r="E1714" l="1"/>
  <c r="D1715"/>
  <c r="A1715"/>
  <c r="C1715"/>
  <c r="B1715" s="1"/>
  <c r="A1716" l="1"/>
  <c r="C1716"/>
  <c r="B1716" s="1"/>
  <c r="D1716"/>
  <c r="E1715"/>
  <c r="E1716" l="1"/>
  <c r="D1717"/>
  <c r="C1717"/>
  <c r="B1717" s="1"/>
  <c r="A1717"/>
  <c r="E1717" l="1"/>
  <c r="A1718"/>
  <c r="C1718"/>
  <c r="B1718" s="1"/>
  <c r="D1718"/>
  <c r="E1718" l="1"/>
  <c r="D1719"/>
  <c r="C1719"/>
  <c r="B1719" s="1"/>
  <c r="A1719"/>
  <c r="E1719" l="1"/>
  <c r="A1720"/>
  <c r="C1720"/>
  <c r="B1720" s="1"/>
  <c r="D1720"/>
  <c r="E1720" l="1"/>
  <c r="D1721"/>
  <c r="C1721"/>
  <c r="B1721" s="1"/>
  <c r="A1721"/>
  <c r="E1721" l="1"/>
  <c r="A1722"/>
  <c r="C1722"/>
  <c r="B1722" s="1"/>
  <c r="D1722"/>
  <c r="E1722" l="1"/>
  <c r="D1723"/>
  <c r="C1723"/>
  <c r="B1723" s="1"/>
  <c r="A1723"/>
  <c r="E1723" l="1"/>
  <c r="A1724"/>
  <c r="C1724"/>
  <c r="B1724" s="1"/>
  <c r="D1724"/>
  <c r="E1724" l="1"/>
  <c r="D1725"/>
  <c r="C1725"/>
  <c r="B1725" s="1"/>
  <c r="A1725"/>
  <c r="E1725" l="1"/>
  <c r="A1726"/>
  <c r="C1726"/>
  <c r="B1726" s="1"/>
  <c r="D1726"/>
  <c r="E1726" l="1"/>
  <c r="D1727"/>
  <c r="C1727"/>
  <c r="B1727" s="1"/>
  <c r="A1727"/>
  <c r="E1727" l="1"/>
  <c r="A1728"/>
  <c r="C1728"/>
  <c r="B1728" s="1"/>
  <c r="D1728"/>
  <c r="E1728" l="1"/>
  <c r="D1729"/>
  <c r="C1729"/>
  <c r="B1729" s="1"/>
  <c r="A1729"/>
  <c r="E1729" l="1"/>
  <c r="A1730"/>
  <c r="C1730"/>
  <c r="B1730" s="1"/>
  <c r="D1730"/>
  <c r="E1730" l="1"/>
  <c r="D1731"/>
  <c r="C1731"/>
  <c r="B1731" s="1"/>
  <c r="A1731"/>
  <c r="E1731" l="1"/>
  <c r="A1732"/>
  <c r="C1732"/>
  <c r="B1732" s="1"/>
  <c r="D1732"/>
  <c r="E1732" l="1"/>
  <c r="D1733"/>
  <c r="C1733"/>
  <c r="B1733" s="1"/>
  <c r="A1733"/>
  <c r="E1733" l="1"/>
  <c r="A1734"/>
  <c r="C1734"/>
  <c r="B1734" s="1"/>
  <c r="D1734"/>
  <c r="E1734" l="1"/>
  <c r="D1735"/>
  <c r="C1735"/>
  <c r="B1735" s="1"/>
  <c r="A1735"/>
  <c r="E1735" l="1"/>
  <c r="A1736"/>
  <c r="C1736"/>
  <c r="B1736" s="1"/>
  <c r="D1736"/>
  <c r="E1736" l="1"/>
  <c r="D1737"/>
  <c r="C1737"/>
  <c r="B1737" s="1"/>
  <c r="A1737"/>
  <c r="E1737" l="1"/>
  <c r="A1738"/>
  <c r="C1738"/>
  <c r="B1738" s="1"/>
  <c r="D1738"/>
  <c r="E1738" l="1"/>
  <c r="D1739"/>
  <c r="C1739"/>
  <c r="B1739" s="1"/>
  <c r="A1739"/>
  <c r="E1739" l="1"/>
  <c r="A1740"/>
  <c r="C1740"/>
  <c r="B1740" s="1"/>
  <c r="D1740"/>
  <c r="E1740" l="1"/>
  <c r="D1741"/>
  <c r="C1741"/>
  <c r="B1741" s="1"/>
  <c r="A1741"/>
  <c r="E1741" l="1"/>
  <c r="A1742"/>
  <c r="C1742"/>
  <c r="B1742" s="1"/>
  <c r="D1742"/>
  <c r="E1742" l="1"/>
  <c r="D1743"/>
  <c r="C1743"/>
  <c r="B1743" s="1"/>
  <c r="A1743"/>
  <c r="E1743" l="1"/>
  <c r="A1744"/>
  <c r="C1744"/>
  <c r="B1744" s="1"/>
  <c r="D1744"/>
  <c r="E1744" l="1"/>
  <c r="D1745"/>
  <c r="C1745"/>
  <c r="B1745" s="1"/>
  <c r="A1745"/>
  <c r="E1745" l="1"/>
  <c r="A1746"/>
  <c r="C1746"/>
  <c r="B1746" s="1"/>
  <c r="D1746"/>
  <c r="E1746" l="1"/>
  <c r="D1747"/>
  <c r="C1747"/>
  <c r="B1747" s="1"/>
  <c r="A1747"/>
  <c r="E1747" l="1"/>
  <c r="A1748"/>
  <c r="C1748"/>
  <c r="B1748" s="1"/>
  <c r="D1748"/>
  <c r="D1749" l="1"/>
  <c r="C1749"/>
  <c r="B1749" s="1"/>
  <c r="A1749"/>
  <c r="E1748"/>
  <c r="E1749" l="1"/>
  <c r="A1750"/>
  <c r="C1750"/>
  <c r="B1750" s="1"/>
  <c r="D1750"/>
  <c r="E1750" l="1"/>
  <c r="D1751"/>
  <c r="C1751"/>
  <c r="B1751" s="1"/>
  <c r="A1751"/>
  <c r="E1751" l="1"/>
  <c r="A1752"/>
  <c r="C1752"/>
  <c r="B1752" s="1"/>
  <c r="D1752"/>
  <c r="E1752" l="1"/>
  <c r="D1753"/>
  <c r="C1753"/>
  <c r="B1753" s="1"/>
  <c r="A1753"/>
  <c r="E1753" l="1"/>
  <c r="A1754"/>
  <c r="C1754"/>
  <c r="B1754" s="1"/>
  <c r="D1754"/>
  <c r="E1754" l="1"/>
  <c r="D1755"/>
  <c r="C1755"/>
  <c r="B1755" s="1"/>
  <c r="A1755"/>
  <c r="E1755" l="1"/>
  <c r="A1756"/>
  <c r="C1756"/>
  <c r="B1756" s="1"/>
  <c r="D1756"/>
  <c r="E1756" l="1"/>
  <c r="D1757"/>
  <c r="C1757"/>
  <c r="B1757" s="1"/>
  <c r="A1757"/>
  <c r="E1757" l="1"/>
  <c r="A1758"/>
  <c r="C1758"/>
  <c r="B1758" s="1"/>
  <c r="D1758"/>
  <c r="E1758" l="1"/>
  <c r="D1759"/>
  <c r="C1759"/>
  <c r="B1759" s="1"/>
  <c r="A1759"/>
  <c r="E1759" l="1"/>
  <c r="A1760"/>
  <c r="C1760"/>
  <c r="B1760" s="1"/>
  <c r="D1760"/>
  <c r="E1760" l="1"/>
  <c r="D1761"/>
  <c r="C1761"/>
  <c r="B1761" s="1"/>
  <c r="A1761"/>
  <c r="E1761" l="1"/>
  <c r="A1762"/>
  <c r="C1762"/>
  <c r="B1762" s="1"/>
  <c r="D1762"/>
  <c r="E1762" l="1"/>
  <c r="D1763"/>
  <c r="C1763"/>
  <c r="B1763" s="1"/>
  <c r="A1763"/>
  <c r="E1763" l="1"/>
  <c r="A1764"/>
  <c r="C1764"/>
  <c r="B1764" s="1"/>
  <c r="D1764"/>
  <c r="E1764" l="1"/>
  <c r="D1765"/>
  <c r="C1765"/>
  <c r="B1765" s="1"/>
  <c r="A1765"/>
  <c r="E1765" l="1"/>
  <c r="A1766"/>
  <c r="C1766"/>
  <c r="B1766" s="1"/>
  <c r="D1766"/>
  <c r="E1766" l="1"/>
  <c r="D1767"/>
  <c r="C1767"/>
  <c r="B1767" s="1"/>
  <c r="A1767"/>
  <c r="E1767" l="1"/>
  <c r="A1768"/>
  <c r="C1768"/>
  <c r="B1768" s="1"/>
  <c r="D1768"/>
  <c r="E1768" l="1"/>
  <c r="D1769"/>
  <c r="C1769"/>
  <c r="B1769" s="1"/>
  <c r="A1769"/>
  <c r="E1769" l="1"/>
  <c r="A1770"/>
  <c r="C1770"/>
  <c r="B1770" s="1"/>
  <c r="D1770"/>
  <c r="E1770" l="1"/>
  <c r="C1771"/>
  <c r="B1771" s="1"/>
  <c r="D1771"/>
  <c r="A1771"/>
  <c r="E1771" l="1"/>
  <c r="A1772"/>
  <c r="C1772"/>
  <c r="B1772" s="1"/>
  <c r="D1772"/>
  <c r="E1772" l="1"/>
  <c r="D1773"/>
  <c r="C1773"/>
  <c r="B1773" s="1"/>
  <c r="A1773"/>
  <c r="E1773" l="1"/>
  <c r="A1774"/>
  <c r="C1774"/>
  <c r="B1774" s="1"/>
  <c r="D1774"/>
  <c r="D1775" l="1"/>
  <c r="C1775"/>
  <c r="B1775" s="1"/>
  <c r="A1775"/>
  <c r="E1774"/>
  <c r="E1775" l="1"/>
  <c r="A1776"/>
  <c r="C1776"/>
  <c r="B1776" s="1"/>
  <c r="D1776"/>
  <c r="E1776" l="1"/>
  <c r="D1777"/>
  <c r="C1777"/>
  <c r="B1777" s="1"/>
  <c r="A1777"/>
  <c r="E1777" l="1"/>
  <c r="A1778"/>
  <c r="C1778"/>
  <c r="B1778" s="1"/>
  <c r="D1778"/>
  <c r="E1778" l="1"/>
  <c r="D1779"/>
  <c r="C1779"/>
  <c r="B1779" s="1"/>
  <c r="A1779"/>
  <c r="E1779" l="1"/>
  <c r="A1780"/>
  <c r="C1780"/>
  <c r="B1780" s="1"/>
  <c r="D1780"/>
  <c r="E1780" l="1"/>
  <c r="D1781"/>
  <c r="C1781"/>
  <c r="B1781" s="1"/>
  <c r="A1781"/>
  <c r="E1781" l="1"/>
  <c r="A1782"/>
  <c r="C1782"/>
  <c r="B1782" s="1"/>
  <c r="D1782"/>
  <c r="E1782" l="1"/>
  <c r="D1783"/>
  <c r="C1783"/>
  <c r="B1783" s="1"/>
  <c r="A1783"/>
  <c r="E1783" l="1"/>
  <c r="A1784"/>
  <c r="C1784"/>
  <c r="B1784" s="1"/>
  <c r="D1784"/>
  <c r="E1784" l="1"/>
  <c r="D1785"/>
  <c r="C1785"/>
  <c r="B1785" s="1"/>
  <c r="A1785"/>
  <c r="E1785" l="1"/>
  <c r="A1786"/>
  <c r="C1786"/>
  <c r="B1786" s="1"/>
  <c r="D1786"/>
  <c r="E1786" l="1"/>
  <c r="D1787"/>
  <c r="C1787"/>
  <c r="B1787" s="1"/>
  <c r="A1787"/>
  <c r="E1787" l="1"/>
  <c r="A1788"/>
  <c r="C1788"/>
  <c r="B1788" s="1"/>
  <c r="D1788"/>
  <c r="E1788" l="1"/>
  <c r="C1789"/>
  <c r="B1789" s="1"/>
  <c r="D1789"/>
  <c r="A1789"/>
  <c r="E1789" l="1"/>
  <c r="A1790"/>
  <c r="C1790"/>
  <c r="B1790" s="1"/>
  <c r="D1790"/>
  <c r="E1790" l="1"/>
  <c r="D1791"/>
  <c r="C1791"/>
  <c r="B1791" s="1"/>
  <c r="A1791"/>
  <c r="E1791" l="1"/>
  <c r="A1792"/>
  <c r="C1792"/>
  <c r="B1792" s="1"/>
  <c r="D1792"/>
  <c r="D1793" l="1"/>
  <c r="C1793"/>
  <c r="B1793" s="1"/>
  <c r="A1793"/>
  <c r="E1792"/>
  <c r="E1793" l="1"/>
  <c r="A1794"/>
  <c r="C1794"/>
  <c r="B1794" s="1"/>
  <c r="D1794"/>
  <c r="E1794" l="1"/>
  <c r="D1795"/>
  <c r="C1795"/>
  <c r="B1795" s="1"/>
  <c r="A1795"/>
  <c r="E1795" l="1"/>
  <c r="A1796"/>
  <c r="C1796"/>
  <c r="B1796" s="1"/>
  <c r="D1796"/>
  <c r="E1796" l="1"/>
  <c r="D1797"/>
  <c r="C1797"/>
  <c r="B1797" s="1"/>
  <c r="A1797"/>
  <c r="E1797" l="1"/>
  <c r="A1798"/>
  <c r="C1798"/>
  <c r="B1798" s="1"/>
  <c r="D1798"/>
  <c r="E1798" l="1"/>
  <c r="D1799"/>
  <c r="C1799"/>
  <c r="B1799" s="1"/>
  <c r="A1799"/>
  <c r="E1799" l="1"/>
  <c r="A1800"/>
  <c r="C1800"/>
  <c r="B1800" s="1"/>
  <c r="D1800"/>
  <c r="E1800" l="1"/>
  <c r="D1801"/>
  <c r="C1801"/>
  <c r="B1801" s="1"/>
  <c r="A1801"/>
  <c r="E1801" l="1"/>
  <c r="A1802"/>
  <c r="C1802"/>
  <c r="B1802" s="1"/>
  <c r="D1802"/>
  <c r="E1802" l="1"/>
  <c r="D1803"/>
  <c r="C1803"/>
  <c r="B1803" s="1"/>
  <c r="A1803"/>
  <c r="E1803" l="1"/>
  <c r="A1804"/>
  <c r="C1804"/>
  <c r="B1804" s="1"/>
  <c r="D1804"/>
  <c r="E1804" l="1"/>
  <c r="D1805"/>
  <c r="C1805"/>
  <c r="B1805" s="1"/>
  <c r="A1805"/>
  <c r="E1805" l="1"/>
  <c r="A1806"/>
  <c r="C1806"/>
  <c r="B1806" s="1"/>
  <c r="D1806"/>
  <c r="E1806" l="1"/>
  <c r="D1807"/>
  <c r="C1807"/>
  <c r="B1807" s="1"/>
  <c r="A1807"/>
  <c r="E1807" l="1"/>
  <c r="A1808"/>
  <c r="C1808"/>
  <c r="B1808" s="1"/>
  <c r="D1808"/>
  <c r="D1809" l="1"/>
  <c r="C1809"/>
  <c r="B1809" s="1"/>
  <c r="A1809"/>
  <c r="E1808"/>
  <c r="E1809" l="1"/>
  <c r="A1810"/>
  <c r="C1810"/>
  <c r="B1810" s="1"/>
  <c r="D1810"/>
  <c r="E1810" l="1"/>
  <c r="D1811"/>
  <c r="C1811"/>
  <c r="B1811" s="1"/>
  <c r="A1811"/>
  <c r="E1811" l="1"/>
  <c r="A1812"/>
  <c r="C1812"/>
  <c r="B1812" s="1"/>
  <c r="D1812"/>
  <c r="D1813" l="1"/>
  <c r="A1813"/>
  <c r="C1813"/>
  <c r="B1813" s="1"/>
  <c r="E1812"/>
  <c r="A1814" l="1"/>
  <c r="C1814"/>
  <c r="B1814" s="1"/>
  <c r="D1814"/>
  <c r="E1813"/>
  <c r="E1814" l="1"/>
  <c r="D1815"/>
  <c r="C1815"/>
  <c r="B1815" s="1"/>
  <c r="A1815"/>
  <c r="E1815" l="1"/>
  <c r="A1816"/>
  <c r="C1816"/>
  <c r="B1816" s="1"/>
  <c r="D1816"/>
  <c r="E1816" l="1"/>
  <c r="D1817"/>
  <c r="C1817"/>
  <c r="B1817" s="1"/>
  <c r="A1817"/>
  <c r="E1817" l="1"/>
  <c r="A1818"/>
  <c r="C1818"/>
  <c r="B1818" s="1"/>
  <c r="D1818"/>
  <c r="E1818" l="1"/>
  <c r="D1819"/>
  <c r="C1819"/>
  <c r="B1819" s="1"/>
  <c r="A1819"/>
  <c r="E1819" l="1"/>
  <c r="A1820"/>
  <c r="C1820"/>
  <c r="B1820" s="1"/>
  <c r="D1820"/>
  <c r="E1820" l="1"/>
  <c r="D1821"/>
  <c r="C1821"/>
  <c r="B1821" s="1"/>
  <c r="A1821"/>
  <c r="E1821" l="1"/>
  <c r="A1822"/>
  <c r="C1822"/>
  <c r="B1822" s="1"/>
  <c r="D1822"/>
  <c r="E1822" l="1"/>
  <c r="D1823"/>
  <c r="C1823"/>
  <c r="B1823" s="1"/>
  <c r="A1823"/>
  <c r="E1823" l="1"/>
  <c r="A1824"/>
  <c r="C1824"/>
  <c r="B1824" s="1"/>
  <c r="D1824"/>
  <c r="E1824" l="1"/>
  <c r="D1825"/>
  <c r="C1825"/>
  <c r="B1825" s="1"/>
  <c r="A1825"/>
  <c r="E1825" l="1"/>
  <c r="A1826"/>
  <c r="C1826"/>
  <c r="B1826" s="1"/>
  <c r="D1826"/>
  <c r="D1827" l="1"/>
  <c r="C1827"/>
  <c r="B1827" s="1"/>
  <c r="A1827"/>
  <c r="E1826"/>
  <c r="E1827" l="1"/>
  <c r="A1828"/>
  <c r="C1828"/>
  <c r="B1828" s="1"/>
  <c r="D1828"/>
  <c r="E1828" l="1"/>
  <c r="D1829"/>
  <c r="C1829"/>
  <c r="B1829" s="1"/>
  <c r="A1829"/>
  <c r="E1829" l="1"/>
  <c r="A1830"/>
  <c r="C1830"/>
  <c r="B1830" s="1"/>
  <c r="D1830"/>
  <c r="E1830" l="1"/>
  <c r="D1831"/>
  <c r="C1831"/>
  <c r="B1831" s="1"/>
  <c r="A1831"/>
  <c r="E1831" l="1"/>
  <c r="A1832"/>
  <c r="C1832"/>
  <c r="B1832" s="1"/>
  <c r="D1832"/>
  <c r="E1832" l="1"/>
  <c r="D1833"/>
  <c r="C1833"/>
  <c r="B1833" s="1"/>
  <c r="A1833"/>
  <c r="E1833" l="1"/>
  <c r="A1834"/>
  <c r="C1834"/>
  <c r="B1834" s="1"/>
  <c r="D1834"/>
  <c r="D1835" l="1"/>
  <c r="C1835"/>
  <c r="B1835" s="1"/>
  <c r="A1835"/>
  <c r="E1834"/>
  <c r="E1835" l="1"/>
  <c r="A1836"/>
  <c r="C1836"/>
  <c r="B1836" s="1"/>
  <c r="D1836"/>
  <c r="E1836" l="1"/>
  <c r="D1837"/>
  <c r="C1837"/>
  <c r="B1837" s="1"/>
  <c r="A1837"/>
  <c r="E1837" l="1"/>
  <c r="A1838"/>
  <c r="C1838"/>
  <c r="B1838" s="1"/>
  <c r="D1838"/>
  <c r="C1839" l="1"/>
  <c r="B1839" s="1"/>
  <c r="A1839"/>
  <c r="D1839"/>
  <c r="E1838"/>
  <c r="A1840" l="1"/>
  <c r="C1840"/>
  <c r="B1840" s="1"/>
  <c r="D1840"/>
  <c r="E1839"/>
  <c r="E1840" l="1"/>
  <c r="D1841"/>
  <c r="C1841"/>
  <c r="B1841" s="1"/>
  <c r="A1841"/>
  <c r="E1841" l="1"/>
  <c r="A1842"/>
  <c r="C1842"/>
  <c r="B1842" s="1"/>
  <c r="D1842"/>
  <c r="D1843" l="1"/>
  <c r="C1843"/>
  <c r="B1843" s="1"/>
  <c r="A1843"/>
  <c r="E1842"/>
  <c r="E1843" l="1"/>
  <c r="A1844"/>
  <c r="C1844"/>
  <c r="B1844" s="1"/>
  <c r="D1844"/>
  <c r="E1844" l="1"/>
  <c r="D1845"/>
  <c r="C1845"/>
  <c r="B1845" s="1"/>
  <c r="A1845"/>
  <c r="E1845" l="1"/>
  <c r="A1846"/>
  <c r="C1846"/>
  <c r="B1846" s="1"/>
  <c r="D1846"/>
  <c r="C1847" l="1"/>
  <c r="B1847" s="1"/>
  <c r="A1847"/>
  <c r="D1847"/>
  <c r="E1846"/>
  <c r="A1848" l="1"/>
  <c r="C1848"/>
  <c r="B1848" s="1"/>
  <c r="D1848"/>
  <c r="E1847"/>
  <c r="E1848" l="1"/>
  <c r="D1849"/>
  <c r="C1849"/>
  <c r="B1849" s="1"/>
  <c r="A1849"/>
  <c r="E1849" l="1"/>
  <c r="A1850"/>
  <c r="C1850"/>
  <c r="B1850" s="1"/>
  <c r="D1850"/>
  <c r="C1851" l="1"/>
  <c r="B1851" s="1"/>
  <c r="A1851"/>
  <c r="D1851"/>
  <c r="E1850"/>
  <c r="A1852" l="1"/>
  <c r="C1852"/>
  <c r="B1852" s="1"/>
  <c r="D1852"/>
  <c r="E1851"/>
  <c r="E1852" l="1"/>
  <c r="C1853"/>
  <c r="B1853" s="1"/>
  <c r="A1853"/>
  <c r="D1853"/>
  <c r="A1854" l="1"/>
  <c r="C1854"/>
  <c r="B1854" s="1"/>
  <c r="D1854"/>
  <c r="E1853"/>
  <c r="E1854" l="1"/>
  <c r="C1855"/>
  <c r="B1855" s="1"/>
  <c r="A1855"/>
  <c r="D1855"/>
  <c r="A1856" l="1"/>
  <c r="C1856"/>
  <c r="B1856" s="1"/>
  <c r="D1856"/>
  <c r="E1855"/>
  <c r="E1856" l="1"/>
  <c r="D1857"/>
  <c r="C1857"/>
  <c r="B1857" s="1"/>
  <c r="A1857"/>
  <c r="E1857" l="1"/>
  <c r="D1858"/>
  <c r="A1858"/>
  <c r="C1858"/>
  <c r="B1858" s="1"/>
  <c r="E1858" l="1"/>
  <c r="D1859"/>
  <c r="C1859"/>
  <c r="B1859" s="1"/>
  <c r="A1859"/>
  <c r="E1859" l="1"/>
  <c r="A1860"/>
  <c r="C1860"/>
  <c r="B1860" s="1"/>
  <c r="D1860"/>
  <c r="E1860" l="1"/>
  <c r="D1861"/>
  <c r="C1861"/>
  <c r="B1861" s="1"/>
  <c r="A1861"/>
  <c r="E1861" l="1"/>
  <c r="D1862"/>
  <c r="A1862"/>
  <c r="C1862"/>
  <c r="B1862" s="1"/>
  <c r="E1862" l="1"/>
  <c r="D1863"/>
  <c r="C1863"/>
  <c r="B1863" s="1"/>
  <c r="A1863"/>
  <c r="E1863" l="1"/>
  <c r="D1864"/>
  <c r="A1864"/>
  <c r="C1864"/>
  <c r="B1864" s="1"/>
  <c r="E1864" l="1"/>
  <c r="C1865"/>
  <c r="B1865" s="1"/>
  <c r="A1865"/>
  <c r="D1865"/>
  <c r="E1865" l="1"/>
  <c r="A1866"/>
  <c r="C1866"/>
  <c r="B1866" s="1"/>
  <c r="D1866"/>
  <c r="D1867" l="1"/>
  <c r="C1867"/>
  <c r="B1867" s="1"/>
  <c r="A1867"/>
  <c r="E1866"/>
  <c r="A1868" l="1"/>
  <c r="C1868"/>
  <c r="B1868" s="1"/>
  <c r="D1868"/>
  <c r="E1867"/>
  <c r="E1868" l="1"/>
  <c r="D1869"/>
  <c r="C1869"/>
  <c r="B1869" s="1"/>
  <c r="A1869"/>
  <c r="E1869" l="1"/>
  <c r="D1870"/>
  <c r="A1870"/>
  <c r="C1870"/>
  <c r="B1870" s="1"/>
  <c r="E1870" l="1"/>
  <c r="C1871"/>
  <c r="B1871" s="1"/>
  <c r="A1871"/>
  <c r="D1871"/>
  <c r="A1872" l="1"/>
  <c r="D1872"/>
  <c r="C1872"/>
  <c r="B1872" s="1"/>
  <c r="E1871"/>
  <c r="E1872" l="1"/>
  <c r="D1873"/>
  <c r="C1873"/>
  <c r="B1873" s="1"/>
  <c r="A1873"/>
  <c r="E1873" l="1"/>
  <c r="D1874"/>
  <c r="C1874"/>
  <c r="B1874" s="1"/>
  <c r="A1874"/>
  <c r="E1874" l="1"/>
  <c r="A1875"/>
  <c r="C1875"/>
  <c r="B1875" s="1"/>
  <c r="D1875"/>
  <c r="E1875" l="1"/>
  <c r="C1876"/>
  <c r="B1876" s="1"/>
  <c r="D1876"/>
  <c r="A1876"/>
  <c r="E1876" l="1"/>
  <c r="D1877"/>
  <c r="A1877"/>
  <c r="C1877"/>
  <c r="B1877" s="1"/>
  <c r="E1877" l="1"/>
  <c r="C1878"/>
  <c r="B1878" s="1"/>
  <c r="A1878"/>
  <c r="D1878"/>
  <c r="A1879" l="1"/>
  <c r="C1879"/>
  <c r="B1879" s="1"/>
  <c r="D1879"/>
  <c r="E1878"/>
  <c r="E1879" l="1"/>
  <c r="C1880"/>
  <c r="B1880" s="1"/>
  <c r="A1880"/>
  <c r="D1880"/>
  <c r="D1881" l="1"/>
  <c r="A1881"/>
  <c r="C1881"/>
  <c r="B1881" s="1"/>
  <c r="E1880"/>
  <c r="E1881" l="1"/>
  <c r="D1882"/>
  <c r="C1882"/>
  <c r="B1882" s="1"/>
  <c r="A1882"/>
  <c r="C1883" l="1"/>
  <c r="B1883" s="1"/>
  <c r="D1883"/>
  <c r="A1883"/>
  <c r="E1882"/>
  <c r="E1883" l="1"/>
  <c r="C1884"/>
  <c r="B1884" s="1"/>
  <c r="A1884"/>
  <c r="D1884"/>
  <c r="E1884" l="1"/>
  <c r="D1885"/>
  <c r="A1885"/>
  <c r="C1885"/>
  <c r="B1885" s="1"/>
  <c r="E1885" l="1"/>
  <c r="C1886"/>
  <c r="B1886" s="1"/>
  <c r="A1886"/>
  <c r="D1886"/>
  <c r="E1886" l="1"/>
  <c r="D1887"/>
  <c r="A1887"/>
  <c r="C1887"/>
  <c r="B1887" s="1"/>
  <c r="E1887" l="1"/>
  <c r="C1888"/>
  <c r="B1888" s="1"/>
  <c r="A1888"/>
  <c r="D1888"/>
  <c r="D1889" l="1"/>
  <c r="A1889"/>
  <c r="C1889"/>
  <c r="B1889" s="1"/>
  <c r="E1888"/>
  <c r="E1889" l="1"/>
  <c r="C1890"/>
  <c r="B1890" s="1"/>
  <c r="A1890"/>
  <c r="D1890"/>
  <c r="E1890" l="1"/>
  <c r="D1891"/>
  <c r="C1891"/>
  <c r="B1891" s="1"/>
  <c r="A1891"/>
  <c r="E1891" l="1"/>
  <c r="C1892"/>
  <c r="B1892" s="1"/>
  <c r="A1892"/>
  <c r="D1892"/>
  <c r="E1892" l="1"/>
  <c r="D1893"/>
  <c r="A1893"/>
  <c r="C1893"/>
  <c r="B1893" s="1"/>
  <c r="E1893" l="1"/>
  <c r="D1894"/>
  <c r="C1894"/>
  <c r="B1894" s="1"/>
  <c r="A1894"/>
  <c r="E1894" l="1"/>
  <c r="A1895"/>
  <c r="C1895"/>
  <c r="B1895" s="1"/>
  <c r="D1895"/>
  <c r="E1895" l="1"/>
  <c r="C1896"/>
  <c r="B1896" s="1"/>
  <c r="A1896"/>
  <c r="D1896"/>
  <c r="D1897" l="1"/>
  <c r="C1897"/>
  <c r="B1897" s="1"/>
  <c r="A1897"/>
  <c r="E1896"/>
  <c r="E1897" l="1"/>
  <c r="C1898"/>
  <c r="B1898" s="1"/>
  <c r="A1898"/>
  <c r="D1898"/>
  <c r="E1898" l="1"/>
  <c r="D1899"/>
  <c r="A1899"/>
  <c r="C1899"/>
  <c r="B1899" s="1"/>
  <c r="E1899" l="1"/>
  <c r="C1900"/>
  <c r="B1900" s="1"/>
  <c r="A1900"/>
  <c r="D1900"/>
  <c r="D1901" l="1"/>
  <c r="A1901"/>
  <c r="C1901"/>
  <c r="B1901" s="1"/>
  <c r="E1900"/>
  <c r="E1901" l="1"/>
  <c r="C1902"/>
  <c r="B1902" s="1"/>
  <c r="A1902"/>
  <c r="D1902"/>
  <c r="D1903" l="1"/>
  <c r="A1903"/>
  <c r="C1903"/>
  <c r="B1903" s="1"/>
  <c r="E1902"/>
  <c r="E1903" l="1"/>
  <c r="A1904"/>
  <c r="D1904"/>
  <c r="C1904"/>
  <c r="B1904" s="1"/>
  <c r="E1904" l="1"/>
  <c r="D1905"/>
  <c r="A1905"/>
  <c r="C1905"/>
  <c r="B1905" s="1"/>
  <c r="D1906" l="1"/>
  <c r="C1906"/>
  <c r="B1906" s="1"/>
  <c r="A1906"/>
  <c r="E1905"/>
  <c r="E1906" l="1"/>
  <c r="D1907"/>
  <c r="A1907"/>
  <c r="C1907"/>
  <c r="B1907" s="1"/>
  <c r="E1907" l="1"/>
  <c r="C1908"/>
  <c r="B1908" s="1"/>
  <c r="A1908"/>
  <c r="D1908"/>
  <c r="A1909" l="1"/>
  <c r="C1909"/>
  <c r="B1909" s="1"/>
  <c r="D1909"/>
  <c r="E1908"/>
  <c r="E1909" l="1"/>
  <c r="C1910"/>
  <c r="B1910" s="1"/>
  <c r="A1910"/>
  <c r="D1910"/>
  <c r="E1910" l="1"/>
  <c r="D1911"/>
  <c r="C1911"/>
  <c r="B1911" s="1"/>
  <c r="A1911"/>
  <c r="E1911" l="1"/>
  <c r="C1912"/>
  <c r="B1912" s="1"/>
  <c r="A1912"/>
  <c r="D1912"/>
  <c r="E1912" l="1"/>
  <c r="D1913"/>
  <c r="C1913"/>
  <c r="B1913" s="1"/>
  <c r="A1913"/>
  <c r="E1913" l="1"/>
  <c r="C1914"/>
  <c r="B1914" s="1"/>
  <c r="A1914"/>
  <c r="D1914"/>
  <c r="E1914" l="1"/>
  <c r="D1915"/>
  <c r="C1915"/>
  <c r="B1915" s="1"/>
  <c r="A1915"/>
  <c r="E1915" l="1"/>
  <c r="C1916"/>
  <c r="B1916" s="1"/>
  <c r="A1916"/>
  <c r="D1916"/>
  <c r="E1916" l="1"/>
  <c r="D1917"/>
  <c r="A1917"/>
  <c r="C1917"/>
  <c r="B1917" s="1"/>
  <c r="E1917" l="1"/>
  <c r="D1918"/>
  <c r="C1918"/>
  <c r="B1918" s="1"/>
  <c r="A1918"/>
  <c r="E1918" l="1"/>
  <c r="D1919"/>
  <c r="A1919"/>
  <c r="C1919"/>
  <c r="B1919" s="1"/>
  <c r="E1919" l="1"/>
  <c r="C1920"/>
  <c r="B1920" s="1"/>
  <c r="A1920"/>
  <c r="D1920"/>
  <c r="E1920" l="1"/>
  <c r="D1921"/>
  <c r="C1921"/>
  <c r="B1921" s="1"/>
  <c r="A1921"/>
  <c r="E1921" l="1"/>
  <c r="C1922"/>
  <c r="B1922" s="1"/>
  <c r="A1922"/>
  <c r="D1922"/>
  <c r="E1922" l="1"/>
  <c r="D1923"/>
  <c r="A1923"/>
  <c r="C1923"/>
  <c r="B1923" s="1"/>
  <c r="E1923" l="1"/>
  <c r="C1924"/>
  <c r="B1924" s="1"/>
  <c r="A1924"/>
  <c r="D1924"/>
  <c r="E1924" l="1"/>
  <c r="D1925"/>
  <c r="C1925"/>
  <c r="B1925" s="1"/>
  <c r="A1925"/>
  <c r="E1925" l="1"/>
  <c r="C1926"/>
  <c r="B1926" s="1"/>
  <c r="A1926"/>
  <c r="D1926"/>
  <c r="E1926" l="1"/>
  <c r="D1927"/>
  <c r="A1927"/>
  <c r="C1927"/>
  <c r="B1927" s="1"/>
  <c r="E1927" l="1"/>
  <c r="C1928"/>
  <c r="B1928" s="1"/>
  <c r="A1928"/>
  <c r="D1928"/>
  <c r="E1928" l="1"/>
  <c r="D1929"/>
  <c r="C1929"/>
  <c r="B1929" s="1"/>
  <c r="A1929"/>
  <c r="E1929" l="1"/>
  <c r="C1930"/>
  <c r="B1930" s="1"/>
  <c r="A1930"/>
  <c r="D1930"/>
  <c r="E1930" l="1"/>
  <c r="D1931"/>
  <c r="A1931"/>
  <c r="C1931"/>
  <c r="B1931" s="1"/>
  <c r="C1932" l="1"/>
  <c r="B1932" s="1"/>
  <c r="A1932"/>
  <c r="D1932"/>
  <c r="E1931"/>
  <c r="D1933" l="1"/>
  <c r="C1933"/>
  <c r="B1933" s="1"/>
  <c r="A1933"/>
  <c r="E1932"/>
  <c r="C1934" l="1"/>
  <c r="B1934" s="1"/>
  <c r="A1934"/>
  <c r="D1934"/>
  <c r="E1933"/>
  <c r="D1935" l="1"/>
  <c r="A1935"/>
  <c r="C1935"/>
  <c r="B1935" s="1"/>
  <c r="E1934"/>
  <c r="E1935" l="1"/>
  <c r="C1936"/>
  <c r="B1936" s="1"/>
  <c r="A1936"/>
  <c r="D1936"/>
  <c r="E1936" l="1"/>
  <c r="D1937"/>
  <c r="C1937"/>
  <c r="B1937" s="1"/>
  <c r="A1937"/>
  <c r="E1937" l="1"/>
  <c r="C1938"/>
  <c r="B1938" s="1"/>
  <c r="A1938"/>
  <c r="D1938"/>
  <c r="E1938" l="1"/>
  <c r="D1939"/>
  <c r="C1939"/>
  <c r="B1939" s="1"/>
  <c r="A1939"/>
  <c r="C1940" l="1"/>
  <c r="B1940" s="1"/>
  <c r="A1940"/>
  <c r="D1940"/>
  <c r="E1939"/>
  <c r="E1940" l="1"/>
  <c r="D1941"/>
  <c r="C1941"/>
  <c r="B1941" s="1"/>
  <c r="A1941"/>
  <c r="E1941" l="1"/>
  <c r="C1942"/>
  <c r="B1942" s="1"/>
  <c r="A1942"/>
  <c r="D1942"/>
  <c r="E1942" l="1"/>
  <c r="D1943"/>
  <c r="A1943"/>
  <c r="C1943"/>
  <c r="B1943" s="1"/>
  <c r="E1943" l="1"/>
  <c r="C1944"/>
  <c r="B1944" s="1"/>
  <c r="A1944"/>
  <c r="D1944"/>
  <c r="D1945" l="1"/>
  <c r="A1945"/>
  <c r="C1945"/>
  <c r="B1945" s="1"/>
  <c r="E1944"/>
  <c r="E1945" l="1"/>
  <c r="D1946"/>
  <c r="C1946"/>
  <c r="B1946" s="1"/>
  <c r="A1946"/>
  <c r="E1946" l="1"/>
  <c r="D1947"/>
  <c r="A1947"/>
  <c r="C1947"/>
  <c r="B1947" s="1"/>
  <c r="E1947" l="1"/>
  <c r="D1948"/>
  <c r="C1948"/>
  <c r="B1948" s="1"/>
  <c r="A1948"/>
  <c r="E1948" l="1"/>
  <c r="D1949"/>
  <c r="A1949"/>
  <c r="C1949"/>
  <c r="B1949" s="1"/>
  <c r="E1949" l="1"/>
  <c r="C1950"/>
  <c r="B1950" s="1"/>
  <c r="A1950"/>
  <c r="D1950"/>
  <c r="D1951" l="1"/>
  <c r="A1951"/>
  <c r="C1951"/>
  <c r="B1951" s="1"/>
  <c r="E1950"/>
  <c r="E1951" l="1"/>
  <c r="C1952"/>
  <c r="B1952" s="1"/>
  <c r="A1952"/>
  <c r="D1952"/>
  <c r="E1952" l="1"/>
  <c r="D1953"/>
  <c r="A1953"/>
  <c r="C1953"/>
  <c r="B1953" s="1"/>
  <c r="E1953" l="1"/>
  <c r="C1954"/>
  <c r="B1954" s="1"/>
  <c r="A1954"/>
  <c r="D1954"/>
  <c r="E1954" l="1"/>
  <c r="D1955"/>
  <c r="A1955"/>
  <c r="C1955"/>
  <c r="B1955" s="1"/>
  <c r="E1955" l="1"/>
  <c r="D1956"/>
  <c r="C1956"/>
  <c r="B1956" s="1"/>
  <c r="A1956"/>
  <c r="A1957" l="1"/>
  <c r="C1957"/>
  <c r="B1957" s="1"/>
  <c r="D1957"/>
  <c r="E1956"/>
  <c r="E1957" l="1"/>
  <c r="C1958"/>
  <c r="B1958" s="1"/>
  <c r="A1958"/>
  <c r="D1958"/>
  <c r="E1958" l="1"/>
  <c r="D1959"/>
  <c r="A1959"/>
  <c r="C1959"/>
  <c r="B1959" s="1"/>
  <c r="E1959" l="1"/>
  <c r="C1960"/>
  <c r="B1960" s="1"/>
  <c r="A1960"/>
  <c r="D1960"/>
  <c r="E1960" l="1"/>
  <c r="D1961"/>
  <c r="A1961"/>
  <c r="C1961"/>
  <c r="B1961" s="1"/>
  <c r="E1961" l="1"/>
  <c r="C1962"/>
  <c r="B1962" s="1"/>
  <c r="A1962"/>
  <c r="D1962"/>
  <c r="E1962" l="1"/>
  <c r="D1963"/>
  <c r="A1963"/>
  <c r="C1963"/>
  <c r="B1963" s="1"/>
  <c r="E1963" l="1"/>
  <c r="C1964"/>
  <c r="B1964" s="1"/>
  <c r="A1964"/>
  <c r="D1964"/>
  <c r="D1965" l="1"/>
  <c r="A1965"/>
  <c r="C1965"/>
  <c r="B1965" s="1"/>
  <c r="E1964"/>
  <c r="E1965" l="1"/>
  <c r="C1966"/>
  <c r="B1966" s="1"/>
  <c r="A1966"/>
  <c r="D1966"/>
  <c r="E1966" l="1"/>
  <c r="D1967"/>
  <c r="A1967"/>
  <c r="C1967"/>
  <c r="B1967" s="1"/>
  <c r="E1967" l="1"/>
  <c r="C1968"/>
  <c r="B1968" s="1"/>
  <c r="A1968"/>
  <c r="D1968"/>
  <c r="D1969" l="1"/>
  <c r="C1969"/>
  <c r="B1969" s="1"/>
  <c r="A1969"/>
  <c r="E1968"/>
  <c r="E1969" l="1"/>
  <c r="C1970"/>
  <c r="B1970" s="1"/>
  <c r="A1970"/>
  <c r="D1970"/>
  <c r="E1970" l="1"/>
  <c r="D1971"/>
  <c r="A1971"/>
  <c r="C1971"/>
  <c r="B1971" s="1"/>
  <c r="E1971" l="1"/>
  <c r="C1972"/>
  <c r="B1972" s="1"/>
  <c r="A1972"/>
  <c r="D1972"/>
  <c r="E1972" l="1"/>
  <c r="D1973"/>
  <c r="C1973"/>
  <c r="B1973" s="1"/>
  <c r="A1973"/>
  <c r="E1973" l="1"/>
  <c r="C1974"/>
  <c r="B1974" s="1"/>
  <c r="A1974"/>
  <c r="D1974"/>
  <c r="E1974" l="1"/>
  <c r="D1975"/>
  <c r="A1975"/>
  <c r="C1975"/>
  <c r="B1975" s="1"/>
  <c r="E1975" l="1"/>
  <c r="C1976"/>
  <c r="B1976" s="1"/>
  <c r="A1976"/>
  <c r="D1976"/>
  <c r="E1976" l="1"/>
  <c r="D1977"/>
  <c r="C1977"/>
  <c r="B1977" s="1"/>
  <c r="A1977"/>
  <c r="E1977" l="1"/>
  <c r="C1978"/>
  <c r="B1978" s="1"/>
  <c r="A1978"/>
  <c r="D1978"/>
  <c r="E1978" l="1"/>
  <c r="D1979"/>
  <c r="C1979"/>
  <c r="B1979" s="1"/>
  <c r="A1979"/>
  <c r="E1979" l="1"/>
  <c r="C1980"/>
  <c r="B1980" s="1"/>
  <c r="A1980"/>
  <c r="D1980"/>
  <c r="E1980" l="1"/>
  <c r="D1981"/>
  <c r="A1981"/>
  <c r="C1981"/>
  <c r="B1981" s="1"/>
  <c r="E1981" l="1"/>
  <c r="C1982"/>
  <c r="B1982" s="1"/>
  <c r="A1982"/>
  <c r="D1982"/>
  <c r="D1983" l="1"/>
  <c r="A1983"/>
  <c r="C1983"/>
  <c r="B1983" s="1"/>
  <c r="E1982"/>
  <c r="E1983" l="1"/>
  <c r="C1984"/>
  <c r="B1984" s="1"/>
  <c r="A1984"/>
  <c r="D1984"/>
  <c r="E1984" l="1"/>
  <c r="D1985"/>
  <c r="C1985"/>
  <c r="B1985" s="1"/>
  <c r="A1985"/>
  <c r="E1985" l="1"/>
  <c r="C1986"/>
  <c r="B1986" s="1"/>
  <c r="D1986"/>
  <c r="A1986"/>
  <c r="E1986" l="1"/>
  <c r="A1987"/>
  <c r="C1987"/>
  <c r="B1987" s="1"/>
  <c r="D1987"/>
  <c r="D1988" l="1"/>
  <c r="C1988"/>
  <c r="B1988" s="1"/>
  <c r="A1988"/>
  <c r="E1987"/>
  <c r="E1988" l="1"/>
  <c r="D1989"/>
  <c r="A1989"/>
  <c r="C1989"/>
  <c r="B1989" s="1"/>
  <c r="E1989" l="1"/>
  <c r="C1990"/>
  <c r="B1990" s="1"/>
  <c r="A1990"/>
  <c r="D1990"/>
  <c r="E1990" l="1"/>
  <c r="D1991"/>
  <c r="A1991"/>
  <c r="C1991"/>
  <c r="B1991" s="1"/>
  <c r="E1991" l="1"/>
  <c r="C1992"/>
  <c r="B1992" s="1"/>
  <c r="A1992"/>
  <c r="D1992"/>
  <c r="E1992" l="1"/>
  <c r="D1993"/>
  <c r="A1993"/>
  <c r="C1993"/>
  <c r="B1993" s="1"/>
  <c r="E1993" l="1"/>
  <c r="C1994"/>
  <c r="B1994" s="1"/>
  <c r="A1994"/>
  <c r="D1994"/>
  <c r="D1995" l="1"/>
  <c r="A1995"/>
  <c r="C1995"/>
  <c r="B1995" s="1"/>
  <c r="E1994"/>
  <c r="E1995" l="1"/>
  <c r="C1996"/>
  <c r="B1996" s="1"/>
  <c r="A1996"/>
  <c r="D1996"/>
  <c r="E1996" l="1"/>
  <c r="A1997"/>
  <c r="C1997"/>
  <c r="B1997" s="1"/>
  <c r="D1997"/>
  <c r="E1997" l="1"/>
  <c r="C1998"/>
  <c r="B1998" s="1"/>
  <c r="A1998"/>
  <c r="D1998"/>
  <c r="E1998" l="1"/>
  <c r="A1999"/>
  <c r="C1999"/>
  <c r="B1999" s="1"/>
  <c r="D1999"/>
  <c r="E1999" l="1"/>
  <c r="D2000"/>
  <c r="C2000"/>
  <c r="B2000" s="1"/>
  <c r="A2000"/>
  <c r="E2000" l="1"/>
  <c r="A2001"/>
  <c r="C2001"/>
  <c r="B2001" s="1"/>
  <c r="D2001"/>
  <c r="D2002" l="1"/>
  <c r="C2002"/>
  <c r="B2002" s="1"/>
  <c r="A2002"/>
  <c r="E2001"/>
  <c r="E2002" l="1"/>
  <c r="A2003"/>
  <c r="C2003"/>
  <c r="B2003" s="1"/>
  <c r="D2003"/>
  <c r="E2003" l="1"/>
  <c r="D2004"/>
  <c r="A2004"/>
  <c r="C2004"/>
  <c r="B2004" s="1"/>
  <c r="A2005" l="1"/>
  <c r="C2005"/>
  <c r="B2005" s="1"/>
  <c r="D2005"/>
  <c r="E2004"/>
  <c r="D2006" l="1"/>
  <c r="A2006"/>
  <c r="C2006"/>
  <c r="B2006" s="1"/>
  <c r="E2005"/>
  <c r="A2007" l="1"/>
  <c r="C2007"/>
  <c r="B2007" s="1"/>
  <c r="D2007"/>
  <c r="E2006"/>
  <c r="D2008" l="1"/>
  <c r="A2008"/>
  <c r="C2008"/>
  <c r="B2008" s="1"/>
  <c r="E2007"/>
  <c r="A2009" l="1"/>
  <c r="C2009"/>
  <c r="B2009" s="1"/>
  <c r="D2009"/>
  <c r="E2008"/>
  <c r="E2009" l="1"/>
  <c r="D2010"/>
  <c r="C2010"/>
  <c r="B2010" s="1"/>
  <c r="A2010"/>
  <c r="E2010" l="1"/>
  <c r="A2011"/>
  <c r="C2011"/>
  <c r="B2011" s="1"/>
  <c r="D2011"/>
  <c r="D2012" l="1"/>
  <c r="C2012"/>
  <c r="B2012" s="1"/>
  <c r="A2012"/>
  <c r="E2011"/>
  <c r="E2012" l="1"/>
  <c r="A2013"/>
  <c r="C2013"/>
  <c r="B2013" s="1"/>
  <c r="D2013"/>
  <c r="E2013" l="1"/>
  <c r="D2014"/>
  <c r="C2014"/>
  <c r="B2014" s="1"/>
  <c r="A2014"/>
  <c r="E2014" l="1"/>
  <c r="A2015"/>
  <c r="C2015"/>
  <c r="B2015" s="1"/>
  <c r="D2015"/>
  <c r="D2016" l="1"/>
  <c r="C2016"/>
  <c r="B2016" s="1"/>
  <c r="A2016"/>
  <c r="E2015"/>
  <c r="E2016" l="1"/>
  <c r="A2017"/>
  <c r="C2017"/>
  <c r="B2017" s="1"/>
  <c r="D2017"/>
  <c r="D2018" l="1"/>
  <c r="C2018"/>
  <c r="B2018" s="1"/>
  <c r="A2018"/>
  <c r="E2017"/>
  <c r="E2018" l="1"/>
  <c r="A2019"/>
  <c r="C2019"/>
  <c r="B2019" s="1"/>
  <c r="D2019"/>
  <c r="E2019" l="1"/>
  <c r="D2020"/>
  <c r="C2020"/>
  <c r="B2020" s="1"/>
  <c r="A2020"/>
  <c r="E2020" l="1"/>
  <c r="A2021"/>
  <c r="C2021"/>
  <c r="B2021" s="1"/>
  <c r="D2021"/>
  <c r="D2022" l="1"/>
  <c r="C2022"/>
  <c r="B2022" s="1"/>
  <c r="A2022"/>
  <c r="E2021"/>
  <c r="E2022" l="1"/>
  <c r="A2023"/>
  <c r="C2023"/>
  <c r="B2023" s="1"/>
  <c r="D2023"/>
  <c r="E2023" l="1"/>
  <c r="D2024"/>
  <c r="C2024"/>
  <c r="B2024" s="1"/>
  <c r="A2024"/>
  <c r="E2024" l="1"/>
  <c r="A2025"/>
  <c r="C2025"/>
  <c r="B2025" s="1"/>
  <c r="D2025"/>
  <c r="E2025" l="1"/>
  <c r="D2026"/>
  <c r="C2026"/>
  <c r="B2026" s="1"/>
  <c r="A2026"/>
  <c r="E2026" l="1"/>
  <c r="A2027"/>
  <c r="C2027"/>
  <c r="B2027" s="1"/>
  <c r="D2027"/>
  <c r="E2027" l="1"/>
  <c r="D2028"/>
  <c r="C2028"/>
  <c r="B2028" s="1"/>
  <c r="A2028"/>
  <c r="E2028" l="1"/>
  <c r="A2029"/>
  <c r="C2029"/>
  <c r="B2029" s="1"/>
  <c r="D2029"/>
  <c r="E2029" l="1"/>
  <c r="D2030"/>
  <c r="C2030"/>
  <c r="B2030" s="1"/>
  <c r="A2030"/>
  <c r="E2030" l="1"/>
  <c r="A2031"/>
  <c r="C2031"/>
  <c r="B2031" s="1"/>
  <c r="D2031"/>
  <c r="E2031" l="1"/>
  <c r="D2032"/>
  <c r="C2032"/>
  <c r="B2032" s="1"/>
  <c r="A2032"/>
  <c r="E2032" l="1"/>
  <c r="A2033"/>
  <c r="C2033"/>
  <c r="B2033" s="1"/>
  <c r="D2033"/>
  <c r="D2034" l="1"/>
  <c r="A2034"/>
  <c r="C2034"/>
  <c r="B2034" s="1"/>
  <c r="E2033"/>
  <c r="A2035" l="1"/>
  <c r="C2035"/>
  <c r="B2035" s="1"/>
  <c r="D2035"/>
  <c r="E2034"/>
  <c r="E2035" l="1"/>
  <c r="D2036"/>
  <c r="C2036"/>
  <c r="B2036" s="1"/>
  <c r="A2036"/>
  <c r="E2036" l="1"/>
  <c r="A2037"/>
  <c r="C2037"/>
  <c r="B2037" s="1"/>
  <c r="D2037"/>
  <c r="E2037" l="1"/>
  <c r="D2038"/>
  <c r="C2038"/>
  <c r="B2038" s="1"/>
  <c r="A2038"/>
  <c r="E2038" l="1"/>
  <c r="A2039"/>
  <c r="C2039"/>
  <c r="B2039" s="1"/>
  <c r="D2039"/>
  <c r="E2039" l="1"/>
  <c r="D2040"/>
  <c r="C2040"/>
  <c r="B2040" s="1"/>
  <c r="A2040"/>
  <c r="E2040" l="1"/>
  <c r="A2041"/>
  <c r="C2041"/>
  <c r="B2041" s="1"/>
  <c r="D2041"/>
  <c r="C2042" l="1"/>
  <c r="B2042" s="1"/>
  <c r="A2042"/>
  <c r="D2042"/>
  <c r="E2041"/>
  <c r="A2043" l="1"/>
  <c r="C2043"/>
  <c r="B2043" s="1"/>
  <c r="D2043"/>
  <c r="E2042"/>
  <c r="E2043" l="1"/>
  <c r="D2044"/>
  <c r="C2044"/>
  <c r="B2044" s="1"/>
  <c r="A2044"/>
  <c r="E2044" l="1"/>
  <c r="A2045"/>
  <c r="C2045"/>
  <c r="B2045" s="1"/>
  <c r="D2045"/>
  <c r="C2046" l="1"/>
  <c r="B2046" s="1"/>
  <c r="A2046"/>
  <c r="D2046"/>
  <c r="E2045"/>
  <c r="A2047" l="1"/>
  <c r="C2047"/>
  <c r="B2047" s="1"/>
  <c r="D2047"/>
  <c r="E2046"/>
  <c r="E2047" l="1"/>
  <c r="D2048"/>
  <c r="C2048"/>
  <c r="B2048" s="1"/>
  <c r="A2048"/>
  <c r="E2048" l="1"/>
  <c r="A2049"/>
  <c r="C2049"/>
  <c r="B2049" s="1"/>
  <c r="D2049"/>
  <c r="E2049" l="1"/>
  <c r="C2050"/>
  <c r="B2050" s="1"/>
  <c r="A2050"/>
  <c r="D2050"/>
  <c r="A2051" l="1"/>
  <c r="C2051"/>
  <c r="B2051" s="1"/>
  <c r="D2051"/>
  <c r="E2050"/>
  <c r="D2052" l="1"/>
  <c r="C2052"/>
  <c r="B2052" s="1"/>
  <c r="A2052"/>
  <c r="E2051"/>
  <c r="E2052" l="1"/>
  <c r="A2053"/>
  <c r="C2053"/>
  <c r="B2053" s="1"/>
  <c r="D2053"/>
  <c r="E2053" l="1"/>
  <c r="D2054"/>
  <c r="C2054"/>
  <c r="B2054" s="1"/>
  <c r="A2054"/>
  <c r="E2054" l="1"/>
  <c r="A2055"/>
  <c r="C2055"/>
  <c r="B2055" s="1"/>
  <c r="D2055"/>
  <c r="E2055" l="1"/>
  <c r="C2056"/>
  <c r="B2056" s="1"/>
  <c r="A2056"/>
  <c r="D2056"/>
  <c r="A2057" l="1"/>
  <c r="C2057"/>
  <c r="B2057" s="1"/>
  <c r="D2057"/>
  <c r="E2056"/>
  <c r="E2057" l="1"/>
  <c r="D2058"/>
  <c r="C2058"/>
  <c r="B2058" s="1"/>
  <c r="A2058"/>
  <c r="E2058" l="1"/>
  <c r="A2059"/>
  <c r="C2059"/>
  <c r="B2059" s="1"/>
  <c r="D2059"/>
  <c r="E2059" l="1"/>
  <c r="D2060"/>
  <c r="C2060"/>
  <c r="B2060" s="1"/>
  <c r="A2060"/>
  <c r="E2060" l="1"/>
  <c r="A2061"/>
  <c r="C2061"/>
  <c r="B2061" s="1"/>
  <c r="D2061"/>
  <c r="E2061" l="1"/>
  <c r="D2062"/>
  <c r="C2062"/>
  <c r="B2062" s="1"/>
  <c r="A2062"/>
  <c r="E2062" l="1"/>
  <c r="A2063"/>
  <c r="C2063"/>
  <c r="B2063" s="1"/>
  <c r="D2063"/>
  <c r="E2063" l="1"/>
  <c r="D2064"/>
  <c r="C2064"/>
  <c r="B2064" s="1"/>
  <c r="A2064"/>
  <c r="E2064" l="1"/>
  <c r="A2065"/>
  <c r="C2065"/>
  <c r="B2065" s="1"/>
  <c r="D2065"/>
  <c r="D2066" l="1"/>
  <c r="C2066"/>
  <c r="B2066" s="1"/>
  <c r="A2066"/>
  <c r="E2065"/>
  <c r="E2066" l="1"/>
  <c r="A2067"/>
  <c r="C2067"/>
  <c r="B2067" s="1"/>
  <c r="D2067"/>
  <c r="E2067" l="1"/>
  <c r="C2068"/>
  <c r="B2068" s="1"/>
  <c r="A2068"/>
  <c r="D2068"/>
  <c r="A2069" l="1"/>
  <c r="C2069"/>
  <c r="B2069" s="1"/>
  <c r="D2069"/>
  <c r="E2068"/>
  <c r="E2069" l="1"/>
  <c r="D2070"/>
  <c r="C2070"/>
  <c r="B2070" s="1"/>
  <c r="A2070"/>
  <c r="E2070" l="1"/>
  <c r="A2071"/>
  <c r="C2071"/>
  <c r="B2071" s="1"/>
  <c r="D2071"/>
  <c r="E2071" l="1"/>
  <c r="D2072"/>
  <c r="C2072"/>
  <c r="B2072" s="1"/>
  <c r="A2072"/>
  <c r="E2072" l="1"/>
  <c r="A2073"/>
  <c r="C2073"/>
  <c r="B2073" s="1"/>
  <c r="D2073"/>
  <c r="E2073" l="1"/>
  <c r="D2074"/>
  <c r="C2074"/>
  <c r="B2074" s="1"/>
  <c r="A2074"/>
  <c r="E2074" l="1"/>
  <c r="A2075"/>
  <c r="C2075"/>
  <c r="B2075" s="1"/>
  <c r="D2075"/>
  <c r="E2075" l="1"/>
  <c r="D2076"/>
  <c r="C2076"/>
  <c r="B2076" s="1"/>
  <c r="A2076"/>
  <c r="E2076" l="1"/>
  <c r="D2077"/>
  <c r="A2077"/>
  <c r="C2077"/>
  <c r="B2077" s="1"/>
  <c r="E2077" l="1"/>
  <c r="A2078"/>
  <c r="C2078"/>
  <c r="B2078" s="1"/>
  <c r="D2078"/>
  <c r="E2078" l="1"/>
  <c r="C2079"/>
  <c r="B2079" s="1"/>
  <c r="D2079"/>
  <c r="A2079"/>
  <c r="E2079" l="1"/>
  <c r="D2080"/>
  <c r="A2080"/>
  <c r="C2080"/>
  <c r="B2080" s="1"/>
  <c r="E2080" l="1"/>
  <c r="D2081"/>
  <c r="C2081"/>
  <c r="B2081" s="1"/>
  <c r="A2081"/>
  <c r="E2081" l="1"/>
  <c r="A2082"/>
  <c r="C2082"/>
  <c r="B2082" s="1"/>
  <c r="D2082"/>
  <c r="E2082" l="1"/>
  <c r="D2083"/>
  <c r="C2083"/>
  <c r="B2083" s="1"/>
  <c r="A2083"/>
  <c r="E2083" l="1"/>
  <c r="A2084"/>
  <c r="C2084"/>
  <c r="B2084" s="1"/>
  <c r="D2084"/>
  <c r="E2084" l="1"/>
  <c r="D2085"/>
  <c r="C2085"/>
  <c r="B2085" s="1"/>
  <c r="A2085"/>
  <c r="E2085" l="1"/>
  <c r="A2086"/>
  <c r="C2086"/>
  <c r="B2086" s="1"/>
  <c r="D2086"/>
  <c r="E2086" l="1"/>
  <c r="D2087"/>
  <c r="C2087"/>
  <c r="B2087" s="1"/>
  <c r="A2087"/>
  <c r="E2087" l="1"/>
  <c r="A2088"/>
  <c r="C2088"/>
  <c r="B2088" s="1"/>
  <c r="D2088"/>
  <c r="E2088" l="1"/>
  <c r="C2089"/>
  <c r="B2089" s="1"/>
  <c r="A2089"/>
  <c r="D2089"/>
  <c r="D2090" l="1"/>
  <c r="A2090"/>
  <c r="C2090"/>
  <c r="B2090" s="1"/>
  <c r="E2089"/>
  <c r="E2090" l="1"/>
  <c r="D2091"/>
  <c r="A2091"/>
  <c r="C2091"/>
  <c r="B2091" s="1"/>
  <c r="A2092" l="1"/>
  <c r="C2092"/>
  <c r="B2092" s="1"/>
  <c r="D2092"/>
  <c r="E2091"/>
  <c r="E2092" l="1"/>
  <c r="D2093"/>
  <c r="C2093"/>
  <c r="B2093" s="1"/>
  <c r="A2093"/>
  <c r="E2093" l="1"/>
  <c r="A2094"/>
  <c r="C2094"/>
  <c r="B2094" s="1"/>
  <c r="D2094"/>
  <c r="E2094" l="1"/>
  <c r="D2095"/>
  <c r="C2095"/>
  <c r="B2095" s="1"/>
  <c r="A2095"/>
  <c r="E2095" l="1"/>
  <c r="A2096"/>
  <c r="C2096"/>
  <c r="B2096" s="1"/>
  <c r="D2096"/>
  <c r="E2096" l="1"/>
  <c r="D2097"/>
  <c r="C2097"/>
  <c r="B2097" s="1"/>
  <c r="A2097"/>
  <c r="E2097" l="1"/>
  <c r="A2098"/>
  <c r="C2098"/>
  <c r="B2098" s="1"/>
  <c r="D2098"/>
  <c r="E2098" l="1"/>
  <c r="C2099"/>
  <c r="B2099" s="1"/>
  <c r="A2099"/>
  <c r="D2099"/>
  <c r="A2100" l="1"/>
  <c r="C2100"/>
  <c r="B2100" s="1"/>
  <c r="D2100"/>
  <c r="E2099"/>
  <c r="E2100" l="1"/>
  <c r="C2101"/>
  <c r="B2101" s="1"/>
  <c r="A2101"/>
  <c r="D2101"/>
  <c r="A2102" l="1"/>
  <c r="C2102"/>
  <c r="B2102" s="1"/>
  <c r="D2102"/>
  <c r="E2101"/>
  <c r="E2102" l="1"/>
  <c r="D2103"/>
  <c r="C2103"/>
  <c r="B2103" s="1"/>
  <c r="A2103"/>
  <c r="E2103" l="1"/>
  <c r="D2104"/>
  <c r="A2104"/>
  <c r="C2104"/>
  <c r="B2104" s="1"/>
  <c r="E2104" l="1"/>
  <c r="D2105"/>
  <c r="C2105"/>
  <c r="B2105" s="1"/>
  <c r="A2105"/>
  <c r="E2105" l="1"/>
  <c r="A2106"/>
  <c r="C2106"/>
  <c r="B2106" s="1"/>
  <c r="D2106"/>
  <c r="E2106" l="1"/>
  <c r="D2107"/>
  <c r="C2107"/>
  <c r="B2107" s="1"/>
  <c r="A2107"/>
  <c r="E2107" l="1"/>
  <c r="A2108"/>
  <c r="C2108"/>
  <c r="B2108" s="1"/>
  <c r="D2108"/>
  <c r="D2109" l="1"/>
  <c r="C2109"/>
  <c r="B2109" s="1"/>
  <c r="A2109"/>
  <c r="E2108"/>
  <c r="E2109" l="1"/>
  <c r="A2110"/>
  <c r="C2110"/>
  <c r="B2110" s="1"/>
  <c r="D2110"/>
  <c r="E2110" l="1"/>
  <c r="D2111"/>
  <c r="C2111"/>
  <c r="B2111" s="1"/>
  <c r="A2111"/>
  <c r="E2111" l="1"/>
  <c r="A2112"/>
  <c r="C2112"/>
  <c r="B2112" s="1"/>
  <c r="D2112"/>
  <c r="E2112" l="1"/>
  <c r="C2113"/>
  <c r="B2113" s="1"/>
  <c r="A2113"/>
  <c r="D2113"/>
  <c r="A2114" l="1"/>
  <c r="C2114"/>
  <c r="B2114" s="1"/>
  <c r="D2114"/>
  <c r="E2113"/>
  <c r="E2114" l="1"/>
  <c r="D2115"/>
  <c r="C2115"/>
  <c r="B2115" s="1"/>
  <c r="A2115"/>
  <c r="E2115" l="1"/>
  <c r="A2116"/>
  <c r="C2116"/>
  <c r="B2116" s="1"/>
  <c r="D2116"/>
  <c r="E2116" l="1"/>
  <c r="D2117"/>
  <c r="C2117"/>
  <c r="B2117" s="1"/>
  <c r="A2117"/>
  <c r="E2117" l="1"/>
  <c r="A2118"/>
  <c r="C2118"/>
  <c r="B2118" s="1"/>
  <c r="D2118"/>
  <c r="E2118" l="1"/>
  <c r="D2119"/>
  <c r="C2119"/>
  <c r="B2119" s="1"/>
  <c r="A2119"/>
  <c r="E2119" l="1"/>
  <c r="A2120"/>
  <c r="C2120"/>
  <c r="B2120" s="1"/>
  <c r="D2120"/>
  <c r="E2120" l="1"/>
  <c r="D2121"/>
  <c r="C2121"/>
  <c r="B2121" s="1"/>
  <c r="A2121"/>
  <c r="E2121" l="1"/>
  <c r="A2122"/>
  <c r="C2122"/>
  <c r="B2122" s="1"/>
  <c r="D2122"/>
  <c r="E2122" l="1"/>
  <c r="D2123"/>
  <c r="C2123"/>
  <c r="B2123" s="1"/>
  <c r="A2123"/>
  <c r="E2123" l="1"/>
  <c r="A2124"/>
  <c r="C2124"/>
  <c r="B2124" s="1"/>
  <c r="D2124"/>
  <c r="D2125" l="1"/>
  <c r="C2125"/>
  <c r="B2125" s="1"/>
  <c r="A2125"/>
  <c r="E2124"/>
  <c r="E2125" l="1"/>
  <c r="A2126"/>
  <c r="C2126"/>
  <c r="B2126" s="1"/>
  <c r="D2126"/>
  <c r="E2126" l="1"/>
  <c r="D2127"/>
  <c r="C2127"/>
  <c r="B2127" s="1"/>
  <c r="A2127"/>
  <c r="E2127" l="1"/>
  <c r="A2128"/>
  <c r="C2128"/>
  <c r="B2128" s="1"/>
  <c r="D2128"/>
  <c r="E2128" l="1"/>
  <c r="D2129"/>
  <c r="C2129"/>
  <c r="B2129" s="1"/>
  <c r="A2129"/>
  <c r="E2129" l="1"/>
  <c r="A2130"/>
  <c r="C2130"/>
  <c r="B2130" s="1"/>
  <c r="D2130"/>
  <c r="D2131" l="1"/>
  <c r="C2131"/>
  <c r="B2131" s="1"/>
  <c r="A2131"/>
  <c r="E2130"/>
  <c r="E2131" l="1"/>
  <c r="A2132"/>
  <c r="C2132"/>
  <c r="B2132" s="1"/>
  <c r="D2132"/>
  <c r="D2133" l="1"/>
  <c r="C2133"/>
  <c r="B2133" s="1"/>
  <c r="A2133"/>
  <c r="E2132"/>
  <c r="E2133" l="1"/>
  <c r="A2134"/>
  <c r="C2134"/>
  <c r="B2134" s="1"/>
  <c r="D2134"/>
  <c r="D2135" l="1"/>
  <c r="A2135"/>
  <c r="C2135"/>
  <c r="B2135" s="1"/>
  <c r="E2134"/>
  <c r="A2136" l="1"/>
  <c r="C2136"/>
  <c r="B2136" s="1"/>
  <c r="D2136"/>
  <c r="E2135"/>
  <c r="D2137" l="1"/>
  <c r="C2137"/>
  <c r="B2137" s="1"/>
  <c r="A2137"/>
  <c r="E2136"/>
  <c r="E2137" l="1"/>
  <c r="A2138"/>
  <c r="C2138"/>
  <c r="B2138" s="1"/>
  <c r="D2138"/>
  <c r="D2139" l="1"/>
  <c r="A2139"/>
  <c r="C2139"/>
  <c r="B2139" s="1"/>
  <c r="E2138"/>
  <c r="A2140" l="1"/>
  <c r="C2140"/>
  <c r="B2140" s="1"/>
  <c r="D2140"/>
  <c r="E2139"/>
  <c r="E2140" l="1"/>
  <c r="C2141"/>
  <c r="B2141" s="1"/>
  <c r="A2141"/>
  <c r="D2141"/>
  <c r="A2142" l="1"/>
  <c r="C2142"/>
  <c r="B2142" s="1"/>
  <c r="D2142"/>
  <c r="E2141"/>
  <c r="E2142" l="1"/>
  <c r="C2143"/>
  <c r="B2143" s="1"/>
  <c r="A2143"/>
  <c r="D2143"/>
  <c r="A2144" l="1"/>
  <c r="C2144"/>
  <c r="B2144" s="1"/>
  <c r="D2144"/>
  <c r="E2143"/>
  <c r="E2144" l="1"/>
  <c r="D2145"/>
  <c r="C2145"/>
  <c r="B2145" s="1"/>
  <c r="A2145"/>
  <c r="E2145" l="1"/>
  <c r="A2146"/>
  <c r="C2146"/>
  <c r="B2146" s="1"/>
  <c r="D2146"/>
  <c r="D2147" l="1"/>
  <c r="C2147"/>
  <c r="B2147" s="1"/>
  <c r="A2147"/>
  <c r="E2146"/>
  <c r="E2147" l="1"/>
  <c r="A2148"/>
  <c r="C2148"/>
  <c r="B2148" s="1"/>
  <c r="D2148"/>
  <c r="E2148" l="1"/>
  <c r="D2149"/>
  <c r="C2149"/>
  <c r="B2149" s="1"/>
  <c r="A2149"/>
  <c r="E2149" l="1"/>
  <c r="A2150"/>
  <c r="C2150"/>
  <c r="B2150" s="1"/>
  <c r="D2150"/>
  <c r="D2151" l="1"/>
  <c r="C2151"/>
  <c r="B2151" s="1"/>
  <c r="A2151"/>
  <c r="E2150"/>
  <c r="E2151" l="1"/>
  <c r="D2152"/>
  <c r="A2152"/>
  <c r="C2152"/>
  <c r="B2152" s="1"/>
  <c r="E2152" l="1"/>
  <c r="D2153"/>
  <c r="A2153"/>
  <c r="C2153"/>
  <c r="B2153" s="1"/>
  <c r="A2154" l="1"/>
  <c r="C2154"/>
  <c r="B2154" s="1"/>
  <c r="D2154"/>
  <c r="E2153"/>
  <c r="E2154" l="1"/>
  <c r="D2155"/>
  <c r="C2155"/>
  <c r="B2155" s="1"/>
  <c r="A2155"/>
  <c r="E2155" l="1"/>
  <c r="A2156"/>
  <c r="C2156"/>
  <c r="B2156" s="1"/>
  <c r="D2156"/>
  <c r="E2156" l="1"/>
  <c r="D2157"/>
  <c r="C2157"/>
  <c r="B2157" s="1"/>
  <c r="A2157"/>
  <c r="E2157" l="1"/>
  <c r="A2158"/>
  <c r="C2158"/>
  <c r="B2158" s="1"/>
  <c r="D2158"/>
  <c r="E2158" l="1"/>
  <c r="D2159"/>
  <c r="A2159"/>
  <c r="C2159"/>
  <c r="B2159" s="1"/>
  <c r="A2160" l="1"/>
  <c r="C2160"/>
  <c r="B2160" s="1"/>
  <c r="D2160"/>
  <c r="E2159"/>
  <c r="D2161" l="1"/>
  <c r="C2161"/>
  <c r="B2161" s="1"/>
  <c r="A2161"/>
  <c r="E2160"/>
  <c r="E2161" l="1"/>
  <c r="A2162"/>
  <c r="C2162"/>
  <c r="B2162" s="1"/>
  <c r="D2162"/>
  <c r="E2162" l="1"/>
  <c r="D2163"/>
  <c r="A2163"/>
  <c r="C2163"/>
  <c r="B2163" s="1"/>
  <c r="A2164" l="1"/>
  <c r="C2164"/>
  <c r="B2164" s="1"/>
  <c r="D2164"/>
  <c r="E2163"/>
  <c r="D2165" l="1"/>
  <c r="C2165"/>
  <c r="B2165" s="1"/>
  <c r="A2165"/>
  <c r="E2164"/>
  <c r="E2165" l="1"/>
  <c r="A2166"/>
  <c r="C2166"/>
  <c r="B2166" s="1"/>
  <c r="D2166"/>
  <c r="E2166" l="1"/>
  <c r="D2167"/>
  <c r="A2167"/>
  <c r="C2167"/>
  <c r="B2167" s="1"/>
  <c r="A2168" l="1"/>
  <c r="C2168"/>
  <c r="B2168" s="1"/>
  <c r="D2168"/>
  <c r="E2167"/>
  <c r="D2169" l="1"/>
  <c r="C2169"/>
  <c r="B2169" s="1"/>
  <c r="A2169"/>
  <c r="E2168"/>
  <c r="E2169" l="1"/>
  <c r="A2170"/>
  <c r="C2170"/>
  <c r="B2170" s="1"/>
  <c r="D2170"/>
  <c r="D2171" l="1"/>
  <c r="C2171"/>
  <c r="B2171" s="1"/>
  <c r="A2171"/>
  <c r="E2170"/>
  <c r="E2171" l="1"/>
  <c r="A2172"/>
  <c r="C2172"/>
  <c r="B2172" s="1"/>
  <c r="D2172"/>
  <c r="E2172" l="1"/>
  <c r="D2173"/>
  <c r="A2173"/>
  <c r="C2173"/>
  <c r="B2173" s="1"/>
  <c r="A2174" l="1"/>
  <c r="C2174"/>
  <c r="B2174" s="1"/>
  <c r="D2174"/>
  <c r="E2173"/>
  <c r="D2175" l="1"/>
  <c r="C2175"/>
  <c r="B2175" s="1"/>
  <c r="A2175"/>
  <c r="E2174"/>
  <c r="E2175" l="1"/>
  <c r="A2176"/>
  <c r="C2176"/>
  <c r="B2176" s="1"/>
  <c r="D2176"/>
  <c r="D2177" l="1"/>
  <c r="A2177"/>
  <c r="C2177"/>
  <c r="B2177" s="1"/>
  <c r="E2176"/>
  <c r="A2178" l="1"/>
  <c r="C2178"/>
  <c r="B2178" s="1"/>
  <c r="D2178"/>
  <c r="E2177"/>
  <c r="E2178" l="1"/>
  <c r="D2179"/>
  <c r="A2179"/>
  <c r="C2179"/>
  <c r="B2179" s="1"/>
  <c r="A2180" l="1"/>
  <c r="C2180"/>
  <c r="B2180" s="1"/>
  <c r="D2180"/>
  <c r="E2179"/>
  <c r="E2180" l="1"/>
  <c r="C2181"/>
  <c r="B2181" s="1"/>
  <c r="A2181"/>
  <c r="D2181"/>
  <c r="E2181" l="1"/>
  <c r="C2182"/>
  <c r="B2182" s="1"/>
  <c r="A2182"/>
  <c r="D2182"/>
  <c r="E2182" l="1"/>
  <c r="A2183"/>
  <c r="C2183"/>
  <c r="B2183" s="1"/>
  <c r="D2183"/>
  <c r="D2184" l="1"/>
  <c r="C2184"/>
  <c r="B2184" s="1"/>
  <c r="A2184"/>
  <c r="E2183"/>
  <c r="E2184" l="1"/>
  <c r="A2185"/>
  <c r="C2185"/>
  <c r="B2185" s="1"/>
  <c r="D2185"/>
  <c r="D2186" l="1"/>
  <c r="C2186"/>
  <c r="B2186" s="1"/>
  <c r="A2186"/>
  <c r="E2185"/>
  <c r="E2186" l="1"/>
  <c r="A2187"/>
  <c r="C2187"/>
  <c r="B2187" s="1"/>
  <c r="D2187"/>
  <c r="E2187" l="1"/>
  <c r="D2188"/>
  <c r="C2188"/>
  <c r="B2188" s="1"/>
  <c r="A2188"/>
  <c r="E2188" l="1"/>
  <c r="A2189"/>
  <c r="C2189"/>
  <c r="B2189" s="1"/>
  <c r="D2189"/>
  <c r="E2189" l="1"/>
  <c r="D2190"/>
  <c r="C2190"/>
  <c r="B2190" s="1"/>
  <c r="A2190"/>
  <c r="E2190" l="1"/>
  <c r="A2191"/>
  <c r="C2191"/>
  <c r="B2191" s="1"/>
  <c r="D2191"/>
  <c r="A2192" l="1"/>
  <c r="D2192"/>
  <c r="C2192"/>
  <c r="B2192" s="1"/>
  <c r="E2191"/>
  <c r="E2192" l="1"/>
  <c r="S6" i="9"/>
  <c r="K14" s="1"/>
  <c r="O14" l="1"/>
  <c r="K11"/>
  <c r="S14"/>
  <c r="G14"/>
  <c r="G11"/>
  <c r="S7"/>
  <c r="D4" i="20" a="1"/>
  <c r="D4" s="1"/>
  <c r="D5" a="1"/>
  <c r="D5" s="1"/>
  <c r="D6" a="1"/>
  <c r="D6" s="1"/>
  <c r="D7" a="1"/>
  <c r="D7" s="1"/>
  <c r="D8" a="1"/>
  <c r="D8" s="1"/>
  <c r="D9" a="1"/>
  <c r="D9" s="1"/>
  <c r="D10" a="1"/>
  <c r="D10" s="1"/>
  <c r="D11" a="1"/>
  <c r="D11" s="1"/>
  <c r="D12" a="1"/>
  <c r="D12" s="1"/>
  <c r="D13" a="1"/>
  <c r="D13" s="1"/>
  <c r="D14" a="1"/>
  <c r="D14" s="1"/>
  <c r="P21" i="23" l="1"/>
  <c r="P24"/>
  <c r="O24" s="1" a="1"/>
  <c r="O24" s="1"/>
  <c r="N24" s="1"/>
  <c r="P22"/>
  <c r="P20"/>
  <c r="O20" s="1" a="1"/>
  <c r="O20" s="1"/>
  <c r="N20" s="1"/>
  <c r="P18"/>
  <c r="O18" s="1" a="1"/>
  <c r="O18" s="1"/>
  <c r="N18" s="1"/>
  <c r="P16"/>
  <c r="P12"/>
  <c r="O12" s="1" a="1"/>
  <c r="O12" s="1"/>
  <c r="N12" s="1"/>
  <c r="P23"/>
  <c r="O23" s="1" a="1"/>
  <c r="O23" s="1"/>
  <c r="P19"/>
  <c r="O19" s="1" a="1"/>
  <c r="O19" s="1"/>
  <c r="P17"/>
  <c r="O17" s="1" a="1"/>
  <c r="O17" s="1"/>
  <c r="P14"/>
  <c r="O16" a="1"/>
  <c r="O16" s="1"/>
  <c r="N16" s="1"/>
  <c r="O21" a="1"/>
  <c r="O21" s="1"/>
  <c r="O22" a="1"/>
  <c r="O22" s="1"/>
  <c r="N22" s="1"/>
  <c r="O14" a="1"/>
  <c r="O14" s="1"/>
  <c r="N14" s="1"/>
  <c r="I18" i="22"/>
  <c r="I16"/>
  <c r="I14"/>
  <c r="I12"/>
  <c r="I10"/>
  <c r="I19"/>
  <c r="I17"/>
  <c r="I15"/>
  <c r="I13"/>
  <c r="I11"/>
  <c r="I9"/>
  <c r="C14" i="20" a="1"/>
  <c r="C14" s="1"/>
  <c r="C12" a="1"/>
  <c r="C12" s="1"/>
  <c r="C10" a="1"/>
  <c r="C10" s="1"/>
  <c r="C8" a="1"/>
  <c r="C8" s="1"/>
  <c r="C6" a="1"/>
  <c r="C6" s="1"/>
  <c r="C4" a="1"/>
  <c r="C4" s="1"/>
  <c r="C13" a="1"/>
  <c r="C13" s="1"/>
  <c r="C11" a="1"/>
  <c r="C11" s="1"/>
  <c r="C9" a="1"/>
  <c r="C9" s="1"/>
  <c r="C7" a="1"/>
  <c r="C7" s="1"/>
  <c r="C5" a="1"/>
  <c r="C5" s="1"/>
  <c r="N9" i="22" l="1"/>
  <c r="N13"/>
  <c r="N17"/>
  <c r="N10"/>
  <c r="N14"/>
  <c r="N18"/>
  <c r="N11"/>
  <c r="N15"/>
  <c r="N19"/>
  <c r="N12"/>
  <c r="N16"/>
  <c r="J10" i="29"/>
  <c r="P34" i="23"/>
  <c r="H12" i="22"/>
  <c r="J13" i="29"/>
  <c r="H16" i="22"/>
  <c r="J17" i="29"/>
  <c r="H13" i="22"/>
  <c r="J14" i="29"/>
  <c r="H17" i="22"/>
  <c r="J18" i="29"/>
  <c r="H10" i="22"/>
  <c r="J11" i="29"/>
  <c r="H14" i="22"/>
  <c r="J15" i="29"/>
  <c r="H18" i="22"/>
  <c r="J19" i="29"/>
  <c r="H11" i="22"/>
  <c r="J12" i="29"/>
  <c r="H15" i="22"/>
  <c r="J16" i="29"/>
  <c r="H19" i="22"/>
  <c r="J20" i="29"/>
  <c r="J11" i="20"/>
  <c r="J7"/>
  <c r="J3"/>
  <c r="J12"/>
  <c r="J8"/>
  <c r="J4"/>
  <c r="J13"/>
  <c r="J9"/>
  <c r="J5"/>
  <c r="J14"/>
  <c r="J10"/>
  <c r="J6"/>
  <c r="O34" i="23"/>
  <c r="K16"/>
  <c r="M16" s="1"/>
  <c r="K14"/>
  <c r="M14" s="1"/>
  <c r="K12"/>
  <c r="M12" s="1"/>
  <c r="K24"/>
  <c r="M24" s="1"/>
  <c r="L24" s="1"/>
  <c r="K22"/>
  <c r="M22" s="1"/>
  <c r="L22" s="1"/>
  <c r="K20"/>
  <c r="M20" s="1"/>
  <c r="L20" s="1"/>
  <c r="K18"/>
  <c r="M18" s="1"/>
  <c r="L18" s="1"/>
  <c r="B3" i="20"/>
  <c r="B4"/>
  <c r="B5"/>
  <c r="B6"/>
  <c r="H9" i="22"/>
  <c r="F4" i="20" a="1"/>
  <c r="F4" s="1"/>
  <c r="H29" i="22" s="1"/>
  <c r="J13"/>
  <c r="F8" i="20" a="1"/>
  <c r="F8" s="1"/>
  <c r="H33" i="22" s="1"/>
  <c r="J17"/>
  <c r="F12" i="20" a="1"/>
  <c r="F12" s="1"/>
  <c r="H37" i="22" s="1"/>
  <c r="J12"/>
  <c r="F7" i="20" a="1"/>
  <c r="F7" s="1"/>
  <c r="H32" i="22" s="1"/>
  <c r="J16"/>
  <c r="F11" i="20" a="1"/>
  <c r="F11" s="1"/>
  <c r="H36" i="22" s="1"/>
  <c r="J10"/>
  <c r="F5" i="20" a="1"/>
  <c r="F5" s="1"/>
  <c r="H30" i="22" s="1"/>
  <c r="J14"/>
  <c r="F9" i="20" a="1"/>
  <c r="F9" s="1"/>
  <c r="H34" i="22" s="1"/>
  <c r="J18"/>
  <c r="F13" i="20" a="1"/>
  <c r="F13" s="1"/>
  <c r="H38" i="22" s="1"/>
  <c r="J11"/>
  <c r="F6" i="20" a="1"/>
  <c r="F6" s="1"/>
  <c r="H31" i="22" s="1"/>
  <c r="J15"/>
  <c r="F10" i="20" a="1"/>
  <c r="F10" s="1"/>
  <c r="H35" i="22" s="1"/>
  <c r="J19"/>
  <c r="F14" i="20" a="1"/>
  <c r="F14" s="1"/>
  <c r="H39" i="22" s="1"/>
  <c r="J9"/>
  <c r="B7" i="20"/>
  <c r="B12"/>
  <c r="B9"/>
  <c r="B14"/>
  <c r="B11"/>
  <c r="B8"/>
  <c r="B13"/>
  <c r="B10"/>
  <c r="G9" i="29" l="1"/>
  <c r="G38" i="22"/>
  <c r="G39" i="29"/>
  <c r="G19"/>
  <c r="G34" i="22"/>
  <c r="G35" i="29"/>
  <c r="G15"/>
  <c r="G35" i="22"/>
  <c r="G36" i="29"/>
  <c r="G16"/>
  <c r="G34"/>
  <c r="G14"/>
  <c r="G39" i="22"/>
  <c r="G40" i="29"/>
  <c r="G20"/>
  <c r="G37" i="22"/>
  <c r="G38" i="29"/>
  <c r="G18"/>
  <c r="G30" i="22"/>
  <c r="G31" i="29"/>
  <c r="G11"/>
  <c r="G28" i="22"/>
  <c r="G29" i="29"/>
  <c r="G36" i="22"/>
  <c r="G37" i="29"/>
  <c r="G17"/>
  <c r="G32" i="22"/>
  <c r="G33" i="29"/>
  <c r="G13"/>
  <c r="G31" i="22"/>
  <c r="G32" i="29"/>
  <c r="G12"/>
  <c r="G29" i="22"/>
  <c r="G30" i="29"/>
  <c r="G10"/>
  <c r="K34" i="23"/>
  <c r="M34" s="1"/>
  <c r="L34" s="1"/>
  <c r="G33" i="22"/>
  <c r="L16" i="23"/>
  <c r="L14"/>
  <c r="L12"/>
  <c r="G15" i="22"/>
  <c r="G10" i="20" a="1"/>
  <c r="G10" s="1"/>
  <c r="I35" i="22" s="1"/>
  <c r="J35" s="1"/>
  <c r="G10"/>
  <c r="G5" i="20" a="1"/>
  <c r="G5" s="1"/>
  <c r="I30" i="22" s="1"/>
  <c r="J30" s="1"/>
  <c r="G16"/>
  <c r="G11" i="20" a="1"/>
  <c r="G11" s="1"/>
  <c r="I36" i="22" s="1"/>
  <c r="J36" s="1"/>
  <c r="G19"/>
  <c r="G14" i="20" a="1"/>
  <c r="G14" s="1"/>
  <c r="I39" i="22" s="1"/>
  <c r="J39" s="1"/>
  <c r="G14"/>
  <c r="G9" i="20" a="1"/>
  <c r="G9" s="1"/>
  <c r="I34" i="22" s="1"/>
  <c r="J34" s="1"/>
  <c r="G9"/>
  <c r="G4" i="20" a="1"/>
  <c r="G4" s="1"/>
  <c r="I29" i="22" s="1"/>
  <c r="J29" s="1"/>
  <c r="G18"/>
  <c r="G13" i="20" a="1"/>
  <c r="G13" s="1"/>
  <c r="I38" i="22" s="1"/>
  <c r="J38" s="1"/>
  <c r="G13"/>
  <c r="G8" i="20" a="1"/>
  <c r="G8" s="1"/>
  <c r="I33" i="22" s="1"/>
  <c r="J33" s="1"/>
  <c r="G11"/>
  <c r="G6" i="20" a="1"/>
  <c r="G6" s="1"/>
  <c r="I31" i="22" s="1"/>
  <c r="J31" s="1"/>
  <c r="G17"/>
  <c r="G12" i="20" a="1"/>
  <c r="G12" s="1"/>
  <c r="I37" i="22" s="1"/>
  <c r="J37" s="1"/>
  <c r="G12"/>
  <c r="G7" i="20" a="1"/>
  <c r="G7" s="1"/>
  <c r="I32" i="22" s="1"/>
  <c r="J32" s="1"/>
  <c r="G8"/>
  <c r="G3" i="20" a="1"/>
  <c r="G3" s="1"/>
  <c r="I28" i="22" s="1"/>
  <c r="J28" s="1"/>
  <c r="J29" i="29" l="1"/>
  <c r="N29" s="1"/>
  <c r="J30"/>
  <c r="N32" i="22"/>
  <c r="O32" s="1"/>
  <c r="J33" i="29"/>
  <c r="N37" i="22"/>
  <c r="O37" s="1"/>
  <c r="J38" i="29"/>
  <c r="N34" i="22"/>
  <c r="O34" s="1"/>
  <c r="J35" i="29"/>
  <c r="N39" i="22"/>
  <c r="O39" s="1"/>
  <c r="J40" i="29"/>
  <c r="N36" i="22"/>
  <c r="O36" s="1"/>
  <c r="J37" i="29"/>
  <c r="N31" i="22"/>
  <c r="O31" s="1"/>
  <c r="J32" i="29"/>
  <c r="N33" i="22"/>
  <c r="O33" s="1"/>
  <c r="J34" i="29"/>
  <c r="N38" i="22"/>
  <c r="O38" s="1"/>
  <c r="J39" i="29"/>
  <c r="N30" i="22"/>
  <c r="O30" s="1"/>
  <c r="J31" i="29"/>
  <c r="N35" i="22"/>
  <c r="O35" s="1"/>
  <c r="J36" i="29"/>
  <c r="N29" i="22"/>
  <c r="O29" s="1"/>
  <c r="N28"/>
  <c r="O28" s="1"/>
  <c r="D10" i="23" a="1"/>
  <c r="D10" s="1"/>
  <c r="I10" s="1"/>
  <c r="F10" s="1"/>
  <c r="L29" i="29" l="1"/>
  <c r="L36"/>
  <c r="N36"/>
  <c r="L31"/>
  <c r="N31"/>
  <c r="L39"/>
  <c r="N39"/>
  <c r="L34"/>
  <c r="N34"/>
  <c r="L32"/>
  <c r="N32"/>
  <c r="L37"/>
  <c r="N37"/>
  <c r="L40"/>
  <c r="N40"/>
  <c r="L35"/>
  <c r="N35"/>
  <c r="L38"/>
  <c r="N38"/>
  <c r="L33"/>
  <c r="N33"/>
  <c r="L30"/>
  <c r="N30"/>
  <c r="H10" i="23"/>
  <c r="D34"/>
  <c r="I34" l="1"/>
  <c r="F34" s="1"/>
  <c r="H34" l="1"/>
</calcChain>
</file>

<file path=xl/sharedStrings.xml><?xml version="1.0" encoding="utf-8"?>
<sst xmlns="http://schemas.openxmlformats.org/spreadsheetml/2006/main" count="3839" uniqueCount="364">
  <si>
    <t>01</t>
  </si>
  <si>
    <t>Month</t>
  </si>
  <si>
    <t>Quarter</t>
  </si>
  <si>
    <t>02</t>
  </si>
  <si>
    <t>03</t>
  </si>
  <si>
    <t>04</t>
  </si>
  <si>
    <t>Education</t>
  </si>
  <si>
    <t>Entertainment</t>
  </si>
  <si>
    <t>Household</t>
  </si>
  <si>
    <t>Holiday</t>
  </si>
  <si>
    <t>Other</t>
  </si>
  <si>
    <t>05</t>
  </si>
  <si>
    <t>06</t>
  </si>
  <si>
    <t>Misc</t>
  </si>
  <si>
    <t>01001</t>
  </si>
  <si>
    <t>Fee</t>
  </si>
  <si>
    <t>01002</t>
  </si>
  <si>
    <t>School Uniform</t>
  </si>
  <si>
    <t>01003</t>
  </si>
  <si>
    <t>Stationary</t>
  </si>
  <si>
    <t>01004</t>
  </si>
  <si>
    <t>Additional Activities</t>
  </si>
  <si>
    <t>Allowance</t>
  </si>
  <si>
    <t>Cash</t>
  </si>
  <si>
    <t>Card</t>
  </si>
  <si>
    <t>0101</t>
  </si>
  <si>
    <t>0201</t>
  </si>
  <si>
    <t>Visa</t>
  </si>
  <si>
    <t>0202</t>
  </si>
  <si>
    <t>Master</t>
  </si>
  <si>
    <t>0203</t>
  </si>
  <si>
    <t>0102</t>
  </si>
  <si>
    <t>0301</t>
  </si>
  <si>
    <t>Cheque</t>
  </si>
  <si>
    <t>0401</t>
  </si>
  <si>
    <t>Day</t>
  </si>
  <si>
    <t>Year</t>
  </si>
  <si>
    <t>Date</t>
  </si>
  <si>
    <t>Amount</t>
  </si>
  <si>
    <t>Expenses</t>
  </si>
  <si>
    <t>02001</t>
  </si>
  <si>
    <t>02003</t>
  </si>
  <si>
    <t>02002</t>
  </si>
  <si>
    <t>Movie</t>
  </si>
  <si>
    <t>03001</t>
  </si>
  <si>
    <t>Doctor Fee</t>
  </si>
  <si>
    <t>03002</t>
  </si>
  <si>
    <t>SpecialistEye Specialist</t>
  </si>
  <si>
    <t>03003</t>
  </si>
  <si>
    <t>04001</t>
  </si>
  <si>
    <t>Council Fee</t>
  </si>
  <si>
    <t>04004</t>
  </si>
  <si>
    <t>05001</t>
  </si>
  <si>
    <t>05002</t>
  </si>
  <si>
    <t>Oversea Travel</t>
  </si>
  <si>
    <t>Local Travel</t>
  </si>
  <si>
    <t>05003</t>
  </si>
  <si>
    <t>Expenses CAT</t>
  </si>
  <si>
    <t>Meal</t>
  </si>
  <si>
    <t>Jan</t>
  </si>
  <si>
    <t>Feb</t>
  </si>
  <si>
    <t>Mar</t>
  </si>
  <si>
    <t>Apr</t>
  </si>
  <si>
    <t>May</t>
  </si>
  <si>
    <t>Jun</t>
  </si>
  <si>
    <t>Jul</t>
  </si>
  <si>
    <t>Aug</t>
  </si>
  <si>
    <t>Sep</t>
  </si>
  <si>
    <t>Oct</t>
  </si>
  <si>
    <t>Nov</t>
  </si>
  <si>
    <t>Dec</t>
  </si>
  <si>
    <t>January</t>
  </si>
  <si>
    <t>February</t>
  </si>
  <si>
    <t>March</t>
  </si>
  <si>
    <t>April</t>
  </si>
  <si>
    <t>June</t>
  </si>
  <si>
    <t>July</t>
  </si>
  <si>
    <t>August</t>
  </si>
  <si>
    <t>September</t>
  </si>
  <si>
    <t>October</t>
  </si>
  <si>
    <t>November</t>
  </si>
  <si>
    <t>December</t>
  </si>
  <si>
    <t>SMonthName</t>
  </si>
  <si>
    <t>LMonthName</t>
  </si>
  <si>
    <t>Hidden Cell</t>
  </si>
  <si>
    <t>LYFeb</t>
  </si>
  <si>
    <t>DateFormat1</t>
  </si>
  <si>
    <t>DateFormat2</t>
  </si>
  <si>
    <t>ExpensesCode</t>
  </si>
  <si>
    <t>ExpensesCatCode</t>
  </si>
  <si>
    <t>PaymentCatCode</t>
  </si>
  <si>
    <t>PaymentCat</t>
  </si>
  <si>
    <t>ExpensesCat</t>
  </si>
  <si>
    <t>PaymentCode</t>
  </si>
  <si>
    <t>Payment</t>
  </si>
  <si>
    <t>Payment Cat</t>
  </si>
  <si>
    <t>Book</t>
  </si>
  <si>
    <t>Rental</t>
  </si>
  <si>
    <t>Hospital Fee</t>
  </si>
  <si>
    <t>03004</t>
  </si>
  <si>
    <t>04005</t>
  </si>
  <si>
    <t>04006</t>
  </si>
  <si>
    <t>07</t>
  </si>
  <si>
    <t>0501</t>
  </si>
  <si>
    <t>07001</t>
  </si>
  <si>
    <t>06003</t>
  </si>
  <si>
    <t>06002</t>
  </si>
  <si>
    <t>06001</t>
  </si>
  <si>
    <t>0204</t>
  </si>
  <si>
    <t>0103</t>
  </si>
  <si>
    <t>0104</t>
  </si>
  <si>
    <t>AMEX</t>
  </si>
  <si>
    <t>0402</t>
  </si>
  <si>
    <t>0403</t>
  </si>
  <si>
    <t>Travel Cheque</t>
  </si>
  <si>
    <t>0105</t>
  </si>
  <si>
    <t>Unexpected</t>
  </si>
  <si>
    <t>Payment CAT</t>
  </si>
  <si>
    <t>Paid By</t>
  </si>
  <si>
    <t>Account</t>
  </si>
  <si>
    <t>Current</t>
  </si>
  <si>
    <t>Debit</t>
  </si>
  <si>
    <t>Saving</t>
  </si>
  <si>
    <t>Term</t>
  </si>
  <si>
    <t>AccountCode</t>
  </si>
  <si>
    <t>CardCode</t>
  </si>
  <si>
    <t>CashCode</t>
  </si>
  <si>
    <t>PaymentCATOther_OtherCode</t>
  </si>
  <si>
    <t>Home</t>
  </si>
  <si>
    <t>Loan</t>
  </si>
  <si>
    <t>Groceries</t>
  </si>
  <si>
    <t>Phone</t>
  </si>
  <si>
    <t>Improvement</t>
  </si>
  <si>
    <t>Maintenance</t>
  </si>
  <si>
    <t>Insurance</t>
  </si>
  <si>
    <t>Special Occasion</t>
  </si>
  <si>
    <t>Sports</t>
  </si>
  <si>
    <t>Hobbies</t>
  </si>
  <si>
    <t>Pet</t>
  </si>
  <si>
    <t>Health</t>
  </si>
  <si>
    <t>Health Insurance</t>
  </si>
  <si>
    <t>03005</t>
  </si>
  <si>
    <t>Electricity</t>
  </si>
  <si>
    <t>Gas/Oil</t>
  </si>
  <si>
    <t>Water</t>
  </si>
  <si>
    <t>04002</t>
  </si>
  <si>
    <t>04003</t>
  </si>
  <si>
    <t>04007</t>
  </si>
  <si>
    <t>05004</t>
  </si>
  <si>
    <t>05005</t>
  </si>
  <si>
    <t>Income :</t>
  </si>
  <si>
    <t>Total Expenses :</t>
  </si>
  <si>
    <t>Balances :</t>
  </si>
  <si>
    <t>Daily</t>
  </si>
  <si>
    <t>08</t>
  </si>
  <si>
    <t>Food</t>
  </si>
  <si>
    <t>Transportation</t>
  </si>
  <si>
    <t>03006</t>
  </si>
  <si>
    <t>03007</t>
  </si>
  <si>
    <t>06004</t>
  </si>
  <si>
    <t>06005</t>
  </si>
  <si>
    <t>06006</t>
  </si>
  <si>
    <t>06007</t>
  </si>
  <si>
    <t>07002</t>
  </si>
  <si>
    <t>07003</t>
  </si>
  <si>
    <t>08001</t>
  </si>
  <si>
    <t>09</t>
  </si>
  <si>
    <t>Car</t>
  </si>
  <si>
    <t>Petrol</t>
  </si>
  <si>
    <t>07004</t>
  </si>
  <si>
    <t>07005</t>
  </si>
  <si>
    <t>07006</t>
  </si>
  <si>
    <t>08002</t>
  </si>
  <si>
    <t>08003</t>
  </si>
  <si>
    <t>09001</t>
  </si>
  <si>
    <t>Monthly Personal Expenses</t>
  </si>
  <si>
    <t>Accu Sum</t>
  </si>
  <si>
    <t>WkDay</t>
  </si>
  <si>
    <t>Week#</t>
  </si>
  <si>
    <t>No</t>
  </si>
  <si>
    <t>Monday</t>
  </si>
  <si>
    <t>Tuesday</t>
  </si>
  <si>
    <t>Wednesday</t>
  </si>
  <si>
    <t>Thursday</t>
  </si>
  <si>
    <t>Friday</t>
  </si>
  <si>
    <t>Saturday</t>
  </si>
  <si>
    <t>Sunday</t>
  </si>
  <si>
    <t>Note</t>
  </si>
  <si>
    <t xml:space="preserve"> </t>
  </si>
  <si>
    <t>B'Day Present</t>
  </si>
  <si>
    <t>Monthly Ticket</t>
  </si>
  <si>
    <t>06008</t>
  </si>
  <si>
    <t>Model</t>
  </si>
  <si>
    <t>Status</t>
  </si>
  <si>
    <t>Amount :</t>
  </si>
  <si>
    <t>Category :</t>
  </si>
  <si>
    <t>Status :</t>
  </si>
  <si>
    <t>visa</t>
  </si>
  <si>
    <t>Payment Summary</t>
  </si>
  <si>
    <t>Payment Type :</t>
  </si>
  <si>
    <t>%Of Total Spending :</t>
  </si>
  <si>
    <t>17/2/209</t>
  </si>
  <si>
    <t>Oversea</t>
  </si>
  <si>
    <t>Accu Sum (Year)</t>
  </si>
  <si>
    <t>Local</t>
  </si>
  <si>
    <t>No.</t>
  </si>
  <si>
    <t>2 Years Up-To-Previous Month Spending Trend</t>
  </si>
  <si>
    <t>%Spending</t>
  </si>
  <si>
    <t>All Expenses</t>
  </si>
  <si>
    <t>Income</t>
  </si>
  <si>
    <t>N</t>
  </si>
  <si>
    <t>Month Comparison</t>
  </si>
  <si>
    <t>To-Month</t>
  </si>
  <si>
    <t>% Balance</t>
  </si>
  <si>
    <t>Expenses %</t>
  </si>
  <si>
    <t xml:space="preserve"> % Expenses</t>
  </si>
  <si>
    <t>Balance %</t>
  </si>
  <si>
    <t>All Other Expenses %</t>
  </si>
  <si>
    <t>% All Other Expenses</t>
  </si>
  <si>
    <t>1/5/2010</t>
  </si>
  <si>
    <t>2/5/2010</t>
  </si>
  <si>
    <t>3/5/2010</t>
  </si>
  <si>
    <t>4/5/2010</t>
  </si>
  <si>
    <t>5/5/2010</t>
  </si>
  <si>
    <t>6/5/2010</t>
  </si>
  <si>
    <t>8/5/2010</t>
  </si>
  <si>
    <t>9/5/2010</t>
  </si>
  <si>
    <t>10/5/2010</t>
  </si>
  <si>
    <t>11/5/2010</t>
  </si>
  <si>
    <t>12/5/2010</t>
  </si>
  <si>
    <t>13/5/2010</t>
  </si>
  <si>
    <t>14/5/2010</t>
  </si>
  <si>
    <t>16/5/2010</t>
  </si>
  <si>
    <t>17/5/2010</t>
  </si>
  <si>
    <t>18/5/2010</t>
  </si>
  <si>
    <t>19/5/2010</t>
  </si>
  <si>
    <t>20/5/2010</t>
  </si>
  <si>
    <t>21/5/2010</t>
  </si>
  <si>
    <t>22/5/2010</t>
  </si>
  <si>
    <t>23/5/2010</t>
  </si>
  <si>
    <t>24/5/2010</t>
  </si>
  <si>
    <t>25/5/2010</t>
  </si>
  <si>
    <t>26/5/2010</t>
  </si>
  <si>
    <t>27/5/2010</t>
  </si>
  <si>
    <t>28/5/2010</t>
  </si>
  <si>
    <t>29/5/2010</t>
  </si>
  <si>
    <t>31/5/2010</t>
  </si>
  <si>
    <t>All Expenses Vs. Income</t>
  </si>
  <si>
    <t>2 Years Monthly Comparison - Up To Last Month</t>
  </si>
  <si>
    <t>ALL</t>
  </si>
  <si>
    <t>Mon</t>
  </si>
  <si>
    <t>Tue</t>
  </si>
  <si>
    <t>Wed</t>
  </si>
  <si>
    <t>Thu</t>
  </si>
  <si>
    <t>Fri</t>
  </si>
  <si>
    <t>Sat</t>
  </si>
  <si>
    <t>Sun</t>
  </si>
  <si>
    <t>Vs.</t>
  </si>
  <si>
    <t>Spending Frequency</t>
  </si>
  <si>
    <t>¢</t>
  </si>
  <si>
    <t>Frequency</t>
  </si>
  <si>
    <t>Once</t>
  </si>
  <si>
    <t>Twice</t>
  </si>
  <si>
    <t>3 Times</t>
  </si>
  <si>
    <t>More than 3 Times</t>
  </si>
  <si>
    <t>:</t>
  </si>
  <si>
    <t>1-2 Times</t>
  </si>
  <si>
    <t>3-5 Times</t>
  </si>
  <si>
    <t>More Than 5 Times</t>
  </si>
  <si>
    <t>Payment Type Frequency</t>
  </si>
  <si>
    <t>Sheet</t>
  </si>
  <si>
    <t>Expenses Entry</t>
  </si>
  <si>
    <t>S3</t>
  </si>
  <si>
    <t>Note:-</t>
  </si>
  <si>
    <t>Use data validation to provide list of month name. The selection here together with the year entry in cell E3 will determine number of days for the selected month which also including leap and non-leap year month.</t>
  </si>
  <si>
    <t>S5-S7</t>
  </si>
  <si>
    <t>Showing the current balance of the month after expenses.</t>
  </si>
  <si>
    <t>E9-S14</t>
  </si>
  <si>
    <t xml:space="preserve">    1. This year and last year comparison for the current month</t>
  </si>
  <si>
    <t xml:space="preserve">    2. This month compares to last month expenses</t>
  </si>
  <si>
    <t>E11-G14</t>
  </si>
  <si>
    <t>I11-K14</t>
  </si>
  <si>
    <t>Expenses Summary</t>
  </si>
  <si>
    <t>M9-O14</t>
  </si>
  <si>
    <t xml:space="preserve">    3. Selected expenses category summary of the month</t>
  </si>
  <si>
    <t xml:space="preserve">         Note:- Ue data validation to provide list of expenses category for selection</t>
  </si>
  <si>
    <t>O11</t>
  </si>
  <si>
    <t xml:space="preserve">    4. Selected payment method summary for the month</t>
  </si>
  <si>
    <t>Q9-S14</t>
  </si>
  <si>
    <t xml:space="preserve">         Note:- Ue data validation to provide list of payment category for selection</t>
  </si>
  <si>
    <t>S11</t>
  </si>
  <si>
    <t>Section</t>
  </si>
  <si>
    <t>Header</t>
  </si>
  <si>
    <t>Summary</t>
  </si>
  <si>
    <t>Data Entry</t>
  </si>
  <si>
    <t>E-S</t>
  </si>
  <si>
    <t>Total of 8 data columns input. The last column is purposed to mark any expense that aren't expected or projected. E.g., Hospital fee. However, data in this column current has not been included in this version for analysis.</t>
  </si>
  <si>
    <t>E</t>
  </si>
  <si>
    <t>Use data validation to provide number of days available for selection for the year specified and month selected from the header section. This icnludes leap and non-leap year.</t>
  </si>
  <si>
    <t>G</t>
  </si>
  <si>
    <t>Row/Column/Range</t>
  </si>
  <si>
    <t>Use data validation to provide a list of expenses category for selection.</t>
  </si>
  <si>
    <t>I</t>
  </si>
  <si>
    <t>Use data validation to provide a list of expenses for selection. The items available for selection will depend on the selected expenses category.</t>
  </si>
  <si>
    <t>K</t>
  </si>
  <si>
    <t>M</t>
  </si>
  <si>
    <t>Use data validation to provide a list of payment category for selection.</t>
  </si>
  <si>
    <t>Use data validation to provide a list of payment for selection. The items available for selection will depend on the selected payment category.</t>
  </si>
  <si>
    <t>O</t>
  </si>
  <si>
    <t>Current format as $ #,##0</t>
  </si>
  <si>
    <t>Q</t>
  </si>
  <si>
    <t>S</t>
  </si>
  <si>
    <t>Entry detail</t>
  </si>
  <si>
    <t>Use to mark if the expense is not expected or projected. However, for this version, this information is not yet used for any analysis.</t>
  </si>
  <si>
    <t>V-AJ</t>
  </si>
  <si>
    <t>Data in these column are used for producing report later.</t>
  </si>
  <si>
    <t>Current Month Spending Trend</t>
  </si>
  <si>
    <t>2-Years Up-To-Previous Month
Spending Trend</t>
  </si>
  <si>
    <t>This graph shows monthly spending trend for this year and last year. The figures show up-to-the last month for both year.</t>
  </si>
  <si>
    <t>2-Years Up-To-Previous Month Spending Trend
for selected expenses category</t>
  </si>
  <si>
    <t>This graph shows monthly spending trend for this year and last year. The figures show up-to-the last month for both year for the selected expenses category.</t>
  </si>
  <si>
    <t>E22</t>
  </si>
  <si>
    <t>Earning Vs. Expenses</t>
  </si>
  <si>
    <t>All expenses vs. Income</t>
  </si>
  <si>
    <t>2-Years Monthly Comparison - Up-To-Last Month</t>
  </si>
  <si>
    <t>Monthly Summary and Highlight</t>
  </si>
  <si>
    <t>Use conditional format to highlight weekend.</t>
  </si>
  <si>
    <t xml:space="preserve">Highlight of the month which includes:- </t>
  </si>
  <si>
    <t>Use in-cell graph</t>
  </si>
  <si>
    <t>Monthly Expenses Comparison</t>
  </si>
  <si>
    <t>K4</t>
  </si>
  <si>
    <t>Use data validation to provide a list of expense category for section.</t>
  </si>
  <si>
    <t>All expenses vs. a selected expense category</t>
  </si>
  <si>
    <t>Compare all expenses with the selected expense category</t>
  </si>
  <si>
    <t>0.</t>
  </si>
  <si>
    <t>1.</t>
  </si>
  <si>
    <t>3.</t>
  </si>
  <si>
    <t>4.</t>
  </si>
  <si>
    <t>Frequency Analysis</t>
  </si>
  <si>
    <t>How often do you spend on each day of the month for the selected expense?</t>
  </si>
  <si>
    <t>C5</t>
  </si>
  <si>
    <t>Use data validation to provide a list of years that have been tracked so far.</t>
  </si>
  <si>
    <t>S5</t>
  </si>
  <si>
    <t>Use data validation to provide a list of expense category.</t>
  </si>
  <si>
    <t>Payment Method Frequency</t>
  </si>
  <si>
    <t>How often do you pay by (e.g., Cash, Card)?</t>
  </si>
  <si>
    <t>X5</t>
  </si>
  <si>
    <t>AQ5</t>
  </si>
  <si>
    <t>Use data validation to provide a list of payment method.</t>
  </si>
  <si>
    <t>5.</t>
  </si>
  <si>
    <t>All Expenses Avg.</t>
  </si>
  <si>
    <t>%Avg. Spending</t>
  </si>
  <si>
    <t xml:space="preserve">Average Spending Trend - 2 Years Up-To-Previous Month </t>
  </si>
  <si>
    <t>Min ($)</t>
  </si>
  <si>
    <t>Max ($)</t>
  </si>
  <si>
    <t>Category</t>
  </si>
  <si>
    <t>Vs. All Expenses</t>
  </si>
  <si>
    <t>Items</t>
  </si>
  <si>
    <t>2.</t>
  </si>
  <si>
    <t>Avg. Monthly Spending Trend</t>
  </si>
  <si>
    <t>2-Years Up-To-Previous Month
Average Spending Trend</t>
  </si>
  <si>
    <t>2-Years Up-To-Previous Month Average Spending Trend
for selected expenses category</t>
  </si>
  <si>
    <t>This graph shows average monthly spending trend for this year and last year. The figures show up-to-the last month for both year. Table shows the top spending category for current year including %of that particular category against all expenses.</t>
  </si>
  <si>
    <t>This graph shows average monthly spending trend for this year and last year. The figures show up-to-the last month for both year for the selected expenses category. 
The table list the top spending item(s) of the months and compare to that category.</t>
  </si>
</sst>
</file>

<file path=xl/styles.xml><?xml version="1.0" encoding="utf-8"?>
<styleSheet xmlns="http://schemas.openxmlformats.org/spreadsheetml/2006/main">
  <numFmts count="7">
    <numFmt numFmtId="164" formatCode="[$-C09]d\ mmmm\ yyyy;@"/>
    <numFmt numFmtId="165" formatCode="d/m/yyyy"/>
    <numFmt numFmtId="166" formatCode="&quot;$&quot;\ 0.00"/>
    <numFmt numFmtId="167" formatCode="&quot;$&quot;\ 0"/>
    <numFmt numFmtId="168" formatCode="&quot;$&quot;\ #,##0"/>
    <numFmt numFmtId="169" formatCode="0.0%"/>
    <numFmt numFmtId="170" formatCode="[Red]&quot;▲ &quot;0%;[Blue]&quot;▼ &quot;0%;0%;"/>
  </numFmts>
  <fonts count="84">
    <font>
      <sz val="11"/>
      <color theme="1"/>
      <name val="Calibri"/>
      <family val="2"/>
      <scheme val="minor"/>
    </font>
    <font>
      <sz val="8"/>
      <color theme="1"/>
      <name val="Calibri"/>
      <family val="2"/>
      <scheme val="minor"/>
    </font>
    <font>
      <sz val="8"/>
      <color theme="1"/>
      <name val="Arial"/>
      <family val="2"/>
    </font>
    <font>
      <b/>
      <sz val="8"/>
      <color theme="1"/>
      <name val="Arial"/>
      <family val="2"/>
    </font>
    <font>
      <b/>
      <sz val="8"/>
      <color theme="3" tint="-0.499984740745262"/>
      <name val="Arial"/>
      <family val="2"/>
    </font>
    <font>
      <sz val="8"/>
      <color theme="1" tint="4.9989318521683403E-2"/>
      <name val="Arial"/>
      <family val="2"/>
    </font>
    <font>
      <b/>
      <sz val="8"/>
      <color theme="6" tint="-0.499984740745262"/>
      <name val="Arial"/>
      <family val="2"/>
    </font>
    <font>
      <sz val="8"/>
      <color theme="0"/>
      <name val="Arial"/>
      <family val="2"/>
    </font>
    <font>
      <sz val="10"/>
      <color theme="0"/>
      <name val="Arial"/>
      <family val="2"/>
    </font>
    <font>
      <b/>
      <sz val="10"/>
      <color theme="0"/>
      <name val="Arial"/>
      <family val="2"/>
    </font>
    <font>
      <sz val="10"/>
      <color theme="1"/>
      <name val="Arial"/>
      <family val="2"/>
    </font>
    <font>
      <sz val="8"/>
      <color theme="6" tint="-0.499984740745262"/>
      <name val="Arial"/>
      <family val="2"/>
    </font>
    <font>
      <b/>
      <sz val="8"/>
      <color theme="1"/>
      <name val="Calibri"/>
      <family val="2"/>
      <scheme val="minor"/>
    </font>
    <font>
      <b/>
      <sz val="8"/>
      <color theme="7" tint="-0.499984740745262"/>
      <name val="Arial"/>
      <family val="2"/>
    </font>
    <font>
      <b/>
      <sz val="10"/>
      <color theme="1" tint="4.9989318521683403E-2"/>
      <name val="Arial"/>
      <family val="2"/>
    </font>
    <font>
      <sz val="10"/>
      <color theme="1" tint="4.9989318521683403E-2"/>
      <name val="Arial"/>
      <family val="2"/>
    </font>
    <font>
      <b/>
      <sz val="10"/>
      <color theme="3" tint="-0.499984740745262"/>
      <name val="Arial"/>
      <family val="2"/>
    </font>
    <font>
      <sz val="10"/>
      <color theme="3" tint="-0.499984740745262"/>
      <name val="Arial"/>
      <family val="2"/>
    </font>
    <font>
      <b/>
      <sz val="8"/>
      <color theme="9" tint="0.39997558519241921"/>
      <name val="Script"/>
      <family val="4"/>
      <charset val="255"/>
    </font>
    <font>
      <b/>
      <sz val="8"/>
      <color theme="7" tint="0.79998168889431442"/>
      <name val="Arial"/>
      <family val="2"/>
    </font>
    <font>
      <b/>
      <sz val="10"/>
      <color theme="1"/>
      <name val="Calibri"/>
      <family val="2"/>
      <scheme val="minor"/>
    </font>
    <font>
      <sz val="10"/>
      <color theme="1"/>
      <name val="Calibri"/>
      <family val="2"/>
      <scheme val="minor"/>
    </font>
    <font>
      <b/>
      <sz val="10"/>
      <color rgb="FFFF0000"/>
      <name val="Calibri"/>
      <family val="2"/>
      <scheme val="minor"/>
    </font>
    <font>
      <b/>
      <sz val="11"/>
      <color theme="1"/>
      <name val="Calibri"/>
      <family val="2"/>
      <scheme val="minor"/>
    </font>
    <font>
      <b/>
      <sz val="8"/>
      <color theme="3" tint="-0.249977111117893"/>
      <name val="Script"/>
      <family val="4"/>
      <charset val="255"/>
    </font>
    <font>
      <b/>
      <sz val="11"/>
      <color theme="4" tint="0.79998168889431442"/>
      <name val="Calibri"/>
      <family val="2"/>
      <scheme val="minor"/>
    </font>
    <font>
      <b/>
      <sz val="10"/>
      <color theme="4" tint="0.79998168889431442"/>
      <name val="Arial"/>
      <family val="2"/>
    </font>
    <font>
      <b/>
      <sz val="11"/>
      <color theme="4" tint="0.79998168889431442"/>
      <name val="Arial"/>
      <family val="2"/>
    </font>
    <font>
      <sz val="11"/>
      <color theme="1"/>
      <name val="Arial"/>
      <family val="2"/>
    </font>
    <font>
      <b/>
      <sz val="9"/>
      <color theme="3" tint="-0.499984740745262"/>
      <name val="Arial"/>
      <family val="2"/>
    </font>
    <font>
      <b/>
      <sz val="8"/>
      <color theme="4" tint="0.79998168889431442"/>
      <name val="Arial"/>
      <family val="2"/>
    </font>
    <font>
      <sz val="8"/>
      <color theme="3" tint="-0.499984740745262"/>
      <name val="Arial"/>
      <family val="2"/>
    </font>
    <font>
      <sz val="11"/>
      <color theme="4" tint="0.79998168889431442"/>
      <name val="Calibri"/>
      <family val="2"/>
      <scheme val="minor"/>
    </font>
    <font>
      <b/>
      <sz val="8"/>
      <color theme="0"/>
      <name val="Arial"/>
      <family val="2"/>
    </font>
    <font>
      <b/>
      <sz val="9"/>
      <color theme="1"/>
      <name val="Arial"/>
      <family val="2"/>
    </font>
    <font>
      <b/>
      <sz val="8"/>
      <color theme="2" tint="-9.9978637043366805E-2"/>
      <name val="Arial"/>
      <family val="2"/>
    </font>
    <font>
      <sz val="8"/>
      <color theme="4" tint="0.79998168889431442"/>
      <name val="Arial"/>
      <family val="2"/>
    </font>
    <font>
      <b/>
      <sz val="8"/>
      <color theme="2" tint="-0.89999084444715716"/>
      <name val="Arial"/>
      <family val="2"/>
    </font>
    <font>
      <b/>
      <sz val="9"/>
      <color theme="4" tint="0.79998168889431442"/>
      <name val="Arial"/>
      <family val="2"/>
    </font>
    <font>
      <b/>
      <sz val="9"/>
      <color theme="7" tint="-0.499984740745262"/>
      <name val="Script"/>
      <family val="4"/>
      <charset val="255"/>
    </font>
    <font>
      <sz val="8"/>
      <color theme="1"/>
      <name val="Script"/>
      <family val="4"/>
      <charset val="255"/>
    </font>
    <font>
      <b/>
      <sz val="8"/>
      <color theme="6" tint="0.79998168889431442"/>
      <name val="Arial"/>
      <family val="2"/>
    </font>
    <font>
      <b/>
      <sz val="9"/>
      <color theme="1"/>
      <name val="Calibri"/>
      <family val="2"/>
      <scheme val="minor"/>
    </font>
    <font>
      <b/>
      <sz val="9"/>
      <color theme="0"/>
      <name val="Arial"/>
      <family val="2"/>
    </font>
    <font>
      <sz val="8"/>
      <color theme="0"/>
      <name val="Calibri"/>
      <family val="2"/>
      <scheme val="minor"/>
    </font>
    <font>
      <b/>
      <sz val="8"/>
      <color rgb="FF283214"/>
      <name val="Arial"/>
      <family val="2"/>
    </font>
    <font>
      <b/>
      <sz val="8"/>
      <color rgb="FF342943"/>
      <name val="Arial"/>
      <family val="2"/>
    </font>
    <font>
      <b/>
      <sz val="10"/>
      <color theme="7" tint="-0.499984740745262"/>
      <name val="Script"/>
      <family val="4"/>
      <charset val="255"/>
    </font>
    <font>
      <b/>
      <sz val="10"/>
      <color theme="6" tint="-0.499984740745262"/>
      <name val="Script"/>
      <family val="4"/>
      <charset val="255"/>
    </font>
    <font>
      <b/>
      <sz val="10"/>
      <color theme="1"/>
      <name val="Script"/>
      <family val="4"/>
      <charset val="255"/>
    </font>
    <font>
      <b/>
      <sz val="8"/>
      <color rgb="FF1D1B11"/>
      <name val="Arial"/>
      <family val="2"/>
    </font>
    <font>
      <b/>
      <sz val="11"/>
      <color theme="6" tint="-0.499984740745262"/>
      <name val="Script"/>
      <family val="4"/>
      <charset val="255"/>
    </font>
    <font>
      <b/>
      <sz val="10"/>
      <color theme="1"/>
      <name val="Arial"/>
      <family val="2"/>
    </font>
    <font>
      <b/>
      <sz val="10"/>
      <color theme="0" tint="-4.9989318521683403E-2"/>
      <name val="Arial"/>
      <family val="2"/>
    </font>
    <font>
      <sz val="10"/>
      <color rgb="FFFF0000"/>
      <name val="Calibri"/>
      <family val="2"/>
      <scheme val="minor"/>
    </font>
    <font>
      <b/>
      <sz val="8"/>
      <color theme="5" tint="-0.499984740745262"/>
      <name val="Arial"/>
      <family val="2"/>
    </font>
    <font>
      <b/>
      <sz val="8"/>
      <color theme="0" tint="-4.9989318521683403E-2"/>
      <name val="Arial"/>
      <family val="2"/>
    </font>
    <font>
      <sz val="8"/>
      <color rgb="FFFFCC66"/>
      <name val="Wingdings 2"/>
      <family val="1"/>
      <charset val="2"/>
    </font>
    <font>
      <sz val="8"/>
      <color theme="9" tint="-0.499984740745262"/>
      <name val="Wingdings 2"/>
      <family val="1"/>
      <charset val="2"/>
    </font>
    <font>
      <b/>
      <u/>
      <sz val="8"/>
      <color theme="1"/>
      <name val="Arial"/>
      <family val="2"/>
    </font>
    <font>
      <sz val="8"/>
      <color rgb="FFB5CD85"/>
      <name val="Wingdings 2"/>
      <family val="1"/>
      <charset val="2"/>
    </font>
    <font>
      <sz val="8"/>
      <color theme="6" tint="0.79998168889431442"/>
      <name val="Wingdings 2"/>
      <family val="1"/>
      <charset val="2"/>
    </font>
    <font>
      <sz val="8"/>
      <color rgb="FF3E4D1F"/>
      <name val="Wingdings 2"/>
      <family val="1"/>
      <charset val="2"/>
    </font>
    <font>
      <b/>
      <sz val="9"/>
      <color theme="6" tint="0.79998168889431442"/>
      <name val="Arial"/>
      <family val="2"/>
    </font>
    <font>
      <b/>
      <sz val="10"/>
      <color theme="6" tint="0.79998168889431442"/>
      <name val="Arial"/>
      <family val="2"/>
    </font>
    <font>
      <b/>
      <sz val="9"/>
      <color theme="9" tint="0.79998168889431442"/>
      <name val="Arial"/>
      <family val="2"/>
    </font>
    <font>
      <b/>
      <sz val="10"/>
      <color theme="9" tint="0.79998168889431442"/>
      <name val="Arial"/>
      <family val="2"/>
    </font>
    <font>
      <b/>
      <sz val="9"/>
      <color theme="2" tint="-0.89999084444715716"/>
      <name val="Cambria"/>
      <family val="1"/>
      <scheme val="major"/>
    </font>
    <font>
      <sz val="9"/>
      <color theme="1"/>
      <name val="Cambria"/>
      <family val="1"/>
      <scheme val="major"/>
    </font>
    <font>
      <b/>
      <sz val="9"/>
      <color theme="0"/>
      <name val="Cambria"/>
      <family val="1"/>
      <scheme val="major"/>
    </font>
    <font>
      <sz val="8"/>
      <color theme="2" tint="-0.89999084444715716"/>
      <name val="Arial"/>
      <family val="2"/>
    </font>
    <font>
      <sz val="10"/>
      <color theme="2" tint="-0.89999084444715716"/>
      <name val="Arial"/>
      <family val="2"/>
    </font>
    <font>
      <sz val="9"/>
      <color theme="2" tint="-0.89999084444715716"/>
      <name val="Cambria"/>
      <family val="1"/>
      <scheme val="major"/>
    </font>
    <font>
      <b/>
      <sz val="9"/>
      <color theme="1"/>
      <name val="Cambria"/>
      <family val="1"/>
      <scheme val="major"/>
    </font>
    <font>
      <sz val="8"/>
      <color rgb="FFFFFF99"/>
      <name val="Wingdings 2"/>
      <family val="1"/>
      <charset val="2"/>
    </font>
    <font>
      <sz val="8"/>
      <color theme="9" tint="-0.249977111117893"/>
      <name val="Wingdings 2"/>
      <family val="1"/>
      <charset val="2"/>
    </font>
    <font>
      <sz val="11"/>
      <color theme="0"/>
      <name val="Arial"/>
      <family val="2"/>
    </font>
    <font>
      <b/>
      <sz val="11"/>
      <color theme="0"/>
      <name val="Arial"/>
      <family val="2"/>
    </font>
    <font>
      <b/>
      <sz val="8"/>
      <color theme="8" tint="0.79998168889431442"/>
      <name val="Arial"/>
      <family val="2"/>
    </font>
    <font>
      <b/>
      <sz val="8"/>
      <color theme="9" tint="0.79998168889431442"/>
      <name val="Arial"/>
      <family val="2"/>
    </font>
    <font>
      <b/>
      <sz val="8"/>
      <color theme="1" tint="4.9989318521683403E-2"/>
      <name val="Arial"/>
      <family val="2"/>
    </font>
    <font>
      <sz val="9"/>
      <color theme="1"/>
      <name val="Arial"/>
      <family val="2"/>
    </font>
    <font>
      <sz val="9"/>
      <color theme="1" tint="4.9989318521683403E-2"/>
      <name val="Arial"/>
      <family val="2"/>
    </font>
    <font>
      <sz val="9"/>
      <color theme="0"/>
      <name val="Arial"/>
      <family val="2"/>
    </font>
  </fonts>
  <fills count="26">
    <fill>
      <patternFill patternType="none"/>
    </fill>
    <fill>
      <patternFill patternType="gray125"/>
    </fill>
    <fill>
      <patternFill patternType="solid">
        <fgColor theme="4" tint="-0.499984740745262"/>
        <bgColor indexed="64"/>
      </patternFill>
    </fill>
    <fill>
      <patternFill patternType="solid">
        <fgColor theme="3" tint="0.59999389629810485"/>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7" tint="-0.499984740745262"/>
        <bgColor indexed="64"/>
      </patternFill>
    </fill>
    <fill>
      <patternFill patternType="solid">
        <fgColor theme="7" tint="0.59999389629810485"/>
        <bgColor indexed="64"/>
      </patternFill>
    </fill>
    <fill>
      <patternFill patternType="solid">
        <fgColor theme="0"/>
        <bgColor indexed="64"/>
      </patternFill>
    </fill>
    <fill>
      <patternFill patternType="solid">
        <fgColor rgb="FFF5F3F7"/>
        <bgColor indexed="64"/>
      </patternFill>
    </fill>
    <fill>
      <patternFill patternType="solid">
        <fgColor theme="3" tint="-0.499984740745262"/>
        <bgColor indexed="64"/>
      </patternFill>
    </fill>
    <fill>
      <patternFill patternType="solid">
        <fgColor theme="6" tint="-0.499984740745262"/>
        <bgColor indexed="64"/>
      </patternFill>
    </fill>
    <fill>
      <patternFill patternType="solid">
        <fgColor theme="6" tint="0.39997558519241921"/>
        <bgColor indexed="64"/>
      </patternFill>
    </fill>
    <fill>
      <patternFill patternType="solid">
        <fgColor theme="4" tint="-0.249977111117893"/>
        <bgColor indexed="64"/>
      </patternFill>
    </fill>
    <fill>
      <patternFill patternType="solid">
        <fgColor theme="7" tint="0.39997558519241921"/>
        <bgColor indexed="64"/>
      </patternFill>
    </fill>
    <fill>
      <patternFill patternType="solid">
        <fgColor rgb="FFDAE6C4"/>
        <bgColor indexed="64"/>
      </patternFill>
    </fill>
    <fill>
      <patternFill patternType="solid">
        <fgColor rgb="FFD6CDE1"/>
        <bgColor indexed="64"/>
      </patternFill>
    </fill>
    <fill>
      <patternFill patternType="solid">
        <fgColor rgb="FFA0BF61"/>
        <bgColor indexed="64"/>
      </patternFill>
    </fill>
    <fill>
      <patternFill patternType="solid">
        <fgColor theme="9" tint="-0.499984740745262"/>
        <bgColor indexed="64"/>
      </patternFill>
    </fill>
    <fill>
      <patternFill patternType="solid">
        <fgColor theme="2" tint="-0.249977111117893"/>
        <bgColor indexed="64"/>
      </patternFill>
    </fill>
    <fill>
      <patternFill patternType="solid">
        <fgColor theme="2" tint="-0.499984740745262"/>
        <bgColor indexed="64"/>
      </patternFill>
    </fill>
    <fill>
      <patternFill patternType="solid">
        <fgColor theme="8" tint="-0.499984740745262"/>
        <bgColor indexed="64"/>
      </patternFill>
    </fill>
    <fill>
      <patternFill patternType="solid">
        <fgColor theme="2" tint="-0.89999084444715716"/>
        <bgColor indexed="64"/>
      </patternFill>
    </fill>
    <fill>
      <patternFill patternType="solid">
        <fgColor theme="2" tint="-0.749992370372631"/>
        <bgColor indexed="64"/>
      </patternFill>
    </fill>
  </fills>
  <borders count="196">
    <border>
      <left/>
      <right/>
      <top/>
      <bottom/>
      <diagonal/>
    </border>
    <border>
      <left/>
      <right/>
      <top style="thin">
        <color theme="3" tint="0.39988402966399123"/>
      </top>
      <bottom/>
      <diagonal/>
    </border>
    <border>
      <left/>
      <right/>
      <top/>
      <bottom style="thin">
        <color theme="4" tint="0.59996337778862885"/>
      </bottom>
      <diagonal/>
    </border>
    <border>
      <left/>
      <right/>
      <top style="thin">
        <color theme="3" tint="0.39991454817346722"/>
      </top>
      <bottom style="double">
        <color theme="3" tint="0.39991454817346722"/>
      </bottom>
      <diagonal/>
    </border>
    <border>
      <left style="thin">
        <color theme="3" tint="0.79998168889431442"/>
      </left>
      <right/>
      <top style="thin">
        <color theme="3" tint="0.79998168889431442"/>
      </top>
      <bottom/>
      <diagonal/>
    </border>
    <border>
      <left/>
      <right/>
      <top style="thin">
        <color theme="3" tint="0.79998168889431442"/>
      </top>
      <bottom/>
      <diagonal/>
    </border>
    <border>
      <left/>
      <right style="thin">
        <color theme="3" tint="0.79998168889431442"/>
      </right>
      <top style="thin">
        <color theme="3" tint="0.79998168889431442"/>
      </top>
      <bottom/>
      <diagonal/>
    </border>
    <border>
      <left style="thin">
        <color theme="3" tint="0.79998168889431442"/>
      </left>
      <right/>
      <top/>
      <bottom/>
      <diagonal/>
    </border>
    <border>
      <left/>
      <right style="thin">
        <color theme="3" tint="0.79998168889431442"/>
      </right>
      <top/>
      <bottom/>
      <diagonal/>
    </border>
    <border>
      <left style="thin">
        <color theme="3" tint="0.79998168889431442"/>
      </left>
      <right/>
      <top style="thin">
        <color theme="3" tint="0.39988402966399123"/>
      </top>
      <bottom/>
      <diagonal/>
    </border>
    <border>
      <left style="thin">
        <color theme="3" tint="0.79998168889431442"/>
      </left>
      <right/>
      <top/>
      <bottom style="thin">
        <color theme="3" tint="0.79998168889431442"/>
      </bottom>
      <diagonal/>
    </border>
    <border>
      <left/>
      <right/>
      <top/>
      <bottom style="thin">
        <color theme="3" tint="0.79998168889431442"/>
      </bottom>
      <diagonal/>
    </border>
    <border>
      <left/>
      <right style="thin">
        <color theme="3" tint="0.79998168889431442"/>
      </right>
      <top/>
      <bottom style="thin">
        <color theme="3" tint="0.79998168889431442"/>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style="thin">
        <color theme="7" tint="0.39991454817346722"/>
      </left>
      <right/>
      <top style="thin">
        <color theme="7" tint="0.39991454817346722"/>
      </top>
      <bottom style="thin">
        <color theme="7" tint="0.39991454817346722"/>
      </bottom>
      <diagonal/>
    </border>
    <border>
      <left/>
      <right/>
      <top style="thin">
        <color theme="7" tint="0.39991454817346722"/>
      </top>
      <bottom style="thin">
        <color theme="7" tint="0.39991454817346722"/>
      </bottom>
      <diagonal/>
    </border>
    <border>
      <left/>
      <right style="thin">
        <color theme="7" tint="0.39991454817346722"/>
      </right>
      <top style="thin">
        <color theme="7" tint="0.39991454817346722"/>
      </top>
      <bottom style="thin">
        <color theme="7" tint="0.39991454817346722"/>
      </bottom>
      <diagonal/>
    </border>
    <border>
      <left style="thin">
        <color theme="7" tint="0.39991454817346722"/>
      </left>
      <right/>
      <top/>
      <bottom/>
      <diagonal/>
    </border>
    <border>
      <left/>
      <right style="thin">
        <color theme="7" tint="0.39991454817346722"/>
      </right>
      <top/>
      <bottom/>
      <diagonal/>
    </border>
    <border>
      <left style="thin">
        <color rgb="FF4685D2"/>
      </left>
      <right/>
      <top style="thin">
        <color rgb="FF4685D2"/>
      </top>
      <bottom style="thin">
        <color rgb="FF4685D2"/>
      </bottom>
      <diagonal/>
    </border>
    <border>
      <left/>
      <right/>
      <top style="thin">
        <color rgb="FF4685D2"/>
      </top>
      <bottom style="thin">
        <color rgb="FF4685D2"/>
      </bottom>
      <diagonal/>
    </border>
    <border>
      <left/>
      <right style="thin">
        <color rgb="FF4685D2"/>
      </right>
      <top style="thin">
        <color rgb="FF4685D2"/>
      </top>
      <bottom style="thin">
        <color rgb="FF4685D2"/>
      </bottom>
      <diagonal/>
    </border>
    <border>
      <left style="thin">
        <color theme="4" tint="0.59996337778862885"/>
      </left>
      <right/>
      <top/>
      <bottom/>
      <diagonal/>
    </border>
    <border>
      <left/>
      <right style="thin">
        <color theme="4" tint="0.59996337778862885"/>
      </right>
      <top/>
      <bottom/>
      <diagonal/>
    </border>
    <border>
      <left style="thin">
        <color theme="4" tint="0.59996337778862885"/>
      </left>
      <right/>
      <top/>
      <bottom style="thin">
        <color theme="4" tint="0.59996337778862885"/>
      </bottom>
      <diagonal/>
    </border>
    <border>
      <left/>
      <right style="thin">
        <color theme="4" tint="0.59996337778862885"/>
      </right>
      <top/>
      <bottom style="thin">
        <color theme="4" tint="0.59996337778862885"/>
      </bottom>
      <diagonal/>
    </border>
    <border>
      <left style="thin">
        <color theme="3" tint="0.79998168889431442"/>
      </left>
      <right/>
      <top style="thin">
        <color theme="3" tint="0.79998168889431442"/>
      </top>
      <bottom style="thin">
        <color theme="3" tint="0.79998168889431442"/>
      </bottom>
      <diagonal/>
    </border>
    <border>
      <left/>
      <right style="thin">
        <color theme="3" tint="0.79998168889431442"/>
      </right>
      <top style="thin">
        <color theme="3" tint="0.79998168889431442"/>
      </top>
      <bottom style="thin">
        <color theme="3" tint="0.79998168889431442"/>
      </bottom>
      <diagonal/>
    </border>
    <border>
      <left style="thin">
        <color theme="3" tint="0.39991454817346722"/>
      </left>
      <right/>
      <top/>
      <bottom/>
      <diagonal/>
    </border>
    <border>
      <left/>
      <right style="thin">
        <color theme="3" tint="0.39991454817346722"/>
      </right>
      <top/>
      <bottom/>
      <diagonal/>
    </border>
    <border>
      <left style="thin">
        <color theme="3" tint="0.39991454817346722"/>
      </left>
      <right/>
      <top style="thin">
        <color theme="3" tint="0.39991454817346722"/>
      </top>
      <bottom/>
      <diagonal/>
    </border>
    <border>
      <left/>
      <right/>
      <top style="thin">
        <color theme="3" tint="0.39991454817346722"/>
      </top>
      <bottom/>
      <diagonal/>
    </border>
    <border>
      <left/>
      <right style="thin">
        <color theme="3" tint="0.39991454817346722"/>
      </right>
      <top style="thin">
        <color theme="3" tint="0.39991454817346722"/>
      </top>
      <bottom/>
      <diagonal/>
    </border>
    <border>
      <left style="thin">
        <color theme="3" tint="0.39991454817346722"/>
      </left>
      <right/>
      <top/>
      <bottom style="thin">
        <color theme="3" tint="0.39991454817346722"/>
      </bottom>
      <diagonal/>
    </border>
    <border>
      <left/>
      <right/>
      <top/>
      <bottom style="thin">
        <color theme="3" tint="0.39991454817346722"/>
      </bottom>
      <diagonal/>
    </border>
    <border>
      <left/>
      <right style="thin">
        <color theme="3" tint="0.39991454817346722"/>
      </right>
      <top/>
      <bottom style="thin">
        <color theme="3" tint="0.39991454817346722"/>
      </bottom>
      <diagonal/>
    </border>
    <border>
      <left/>
      <right/>
      <top style="thin">
        <color theme="6" tint="-0.24994659260841701"/>
      </top>
      <bottom/>
      <diagonal/>
    </border>
    <border>
      <left/>
      <right style="thin">
        <color theme="6" tint="-0.24994659260841701"/>
      </right>
      <top/>
      <bottom/>
      <diagonal/>
    </border>
    <border>
      <left style="thin">
        <color theme="7" tint="-0.24994659260841701"/>
      </left>
      <right/>
      <top style="thin">
        <color theme="7" tint="-0.24994659260841701"/>
      </top>
      <bottom style="thin">
        <color theme="7" tint="-0.24994659260841701"/>
      </bottom>
      <diagonal/>
    </border>
    <border>
      <left/>
      <right/>
      <top style="thin">
        <color theme="7" tint="-0.24994659260841701"/>
      </top>
      <bottom style="thin">
        <color theme="7" tint="-0.24994659260841701"/>
      </bottom>
      <diagonal/>
    </border>
    <border>
      <left/>
      <right style="thin">
        <color theme="7" tint="-0.24994659260841701"/>
      </right>
      <top style="thin">
        <color theme="7" tint="-0.24994659260841701"/>
      </top>
      <bottom style="thin">
        <color theme="7" tint="-0.24994659260841701"/>
      </bottom>
      <diagonal/>
    </border>
    <border>
      <left/>
      <right style="thin">
        <color theme="6" tint="0.39994506668294322"/>
      </right>
      <top style="thin">
        <color theme="6" tint="0.39994506668294322"/>
      </top>
      <bottom style="thin">
        <color theme="6" tint="0.39994506668294322"/>
      </bottom>
      <diagonal/>
    </border>
    <border>
      <left style="thin">
        <color theme="7" tint="0.39994506668294322"/>
      </left>
      <right/>
      <top style="thin">
        <color theme="7" tint="0.39994506668294322"/>
      </top>
      <bottom style="thin">
        <color theme="7" tint="0.39994506668294322"/>
      </bottom>
      <diagonal/>
    </border>
    <border>
      <left/>
      <right style="thin">
        <color theme="7" tint="0.39994506668294322"/>
      </right>
      <top style="thin">
        <color theme="7" tint="0.39994506668294322"/>
      </top>
      <bottom style="thin">
        <color theme="7" tint="0.39994506668294322"/>
      </bottom>
      <diagonal/>
    </border>
    <border>
      <left style="thin">
        <color theme="7" tint="0.59996337778862885"/>
      </left>
      <right/>
      <top style="thin">
        <color theme="7" tint="0.59996337778862885"/>
      </top>
      <bottom style="thin">
        <color theme="7" tint="0.59996337778862885"/>
      </bottom>
      <diagonal/>
    </border>
    <border>
      <left style="thin">
        <color theme="3" tint="0.39994506668294322"/>
      </left>
      <right style="thin">
        <color theme="3" tint="0.39994506668294322"/>
      </right>
      <top style="thin">
        <color theme="3" tint="0.39994506668294322"/>
      </top>
      <bottom/>
      <diagonal/>
    </border>
    <border>
      <left style="thin">
        <color theme="3" tint="0.39994506668294322"/>
      </left>
      <right style="thin">
        <color theme="3" tint="0.39994506668294322"/>
      </right>
      <top/>
      <bottom/>
      <diagonal/>
    </border>
    <border>
      <left style="thin">
        <color theme="3" tint="0.39994506668294322"/>
      </left>
      <right style="thin">
        <color theme="3" tint="0.39994506668294322"/>
      </right>
      <top/>
      <bottom style="thin">
        <color theme="3" tint="0.39994506668294322"/>
      </bottom>
      <diagonal/>
    </border>
    <border>
      <left/>
      <right/>
      <top/>
      <bottom style="thin">
        <color theme="3" tint="0.39994506668294322"/>
      </bottom>
      <diagonal/>
    </border>
    <border>
      <left style="thin">
        <color theme="6" tint="0.39994506668294322"/>
      </left>
      <right style="thin">
        <color theme="6" tint="0.39994506668294322"/>
      </right>
      <top style="thin">
        <color theme="6" tint="0.39994506668294322"/>
      </top>
      <bottom style="thin">
        <color theme="6" tint="0.39994506668294322"/>
      </bottom>
      <diagonal/>
    </border>
    <border>
      <left style="thin">
        <color theme="3" tint="0.39994506668294322"/>
      </left>
      <right/>
      <top style="thin">
        <color theme="3" tint="0.39994506668294322"/>
      </top>
      <bottom/>
      <diagonal/>
    </border>
    <border>
      <left/>
      <right/>
      <top style="thin">
        <color theme="3" tint="0.39994506668294322"/>
      </top>
      <bottom/>
      <diagonal/>
    </border>
    <border>
      <left style="thin">
        <color theme="3" tint="0.39994506668294322"/>
      </left>
      <right/>
      <top/>
      <bottom/>
      <diagonal/>
    </border>
    <border>
      <left style="thin">
        <color theme="3" tint="0.39994506668294322"/>
      </left>
      <right/>
      <top/>
      <bottom style="thin">
        <color theme="3" tint="0.39994506668294322"/>
      </bottom>
      <diagonal/>
    </border>
    <border>
      <left/>
      <right/>
      <top/>
      <bottom style="thin">
        <color theme="3" tint="0.39988402966399123"/>
      </bottom>
      <diagonal/>
    </border>
    <border>
      <left/>
      <right style="thin">
        <color theme="3" tint="0.39985351115451523"/>
      </right>
      <top style="thin">
        <color theme="3" tint="0.39988402966399123"/>
      </top>
      <bottom/>
      <diagonal/>
    </border>
    <border>
      <left/>
      <right style="thin">
        <color theme="3" tint="0.39985351115451523"/>
      </right>
      <top/>
      <bottom/>
      <diagonal/>
    </border>
    <border>
      <left/>
      <right style="thin">
        <color theme="3" tint="0.39985351115451523"/>
      </right>
      <top/>
      <bottom style="thin">
        <color theme="3" tint="0.39988402966399123"/>
      </bottom>
      <diagonal/>
    </border>
    <border>
      <left style="thin">
        <color theme="7" tint="0.39994506668294322"/>
      </left>
      <right style="thin">
        <color theme="7" tint="0.39994506668294322"/>
      </right>
      <top style="thin">
        <color theme="7" tint="0.39994506668294322"/>
      </top>
      <bottom style="thin">
        <color theme="7" tint="0.39994506668294322"/>
      </bottom>
      <diagonal/>
    </border>
    <border>
      <left style="thin">
        <color rgb="FFB9D08C"/>
      </left>
      <right style="thin">
        <color rgb="FFB9D08C"/>
      </right>
      <top style="thin">
        <color rgb="FFB9D08C"/>
      </top>
      <bottom style="thin">
        <color rgb="FFB9D08C"/>
      </bottom>
      <diagonal/>
    </border>
    <border>
      <left style="thin">
        <color rgb="FFB0CA7C"/>
      </left>
      <right style="thin">
        <color rgb="FFB0CA7C"/>
      </right>
      <top style="thin">
        <color rgb="FFB0CA7C"/>
      </top>
      <bottom style="thin">
        <color rgb="FFB0CA7C"/>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theme="3" tint="0.79998168889431442"/>
      </left>
      <right style="thin">
        <color theme="3" tint="0.79998168889431442"/>
      </right>
      <top style="thin">
        <color theme="3" tint="0.79998168889431442"/>
      </top>
      <bottom style="thin">
        <color theme="3" tint="0.79998168889431442"/>
      </bottom>
      <diagonal/>
    </border>
    <border>
      <left/>
      <right style="thin">
        <color theme="4" tint="0.79998168889431442"/>
      </right>
      <top/>
      <bottom/>
      <diagonal/>
    </border>
    <border>
      <left style="thin">
        <color theme="3" tint="0.39988402966399123"/>
      </left>
      <right/>
      <top style="thin">
        <color theme="3" tint="0.39988402966399123"/>
      </top>
      <bottom/>
      <diagonal/>
    </border>
    <border>
      <left/>
      <right style="thin">
        <color theme="3" tint="0.39988402966399123"/>
      </right>
      <top style="thin">
        <color theme="3" tint="0.39988402966399123"/>
      </top>
      <bottom/>
      <diagonal/>
    </border>
    <border>
      <left style="thin">
        <color theme="3" tint="0.39988402966399123"/>
      </left>
      <right/>
      <top/>
      <bottom/>
      <diagonal/>
    </border>
    <border>
      <left/>
      <right style="thin">
        <color theme="3" tint="0.39988402966399123"/>
      </right>
      <top/>
      <bottom/>
      <diagonal/>
    </border>
    <border>
      <left style="thin">
        <color theme="3" tint="0.39988402966399123"/>
      </left>
      <right/>
      <top/>
      <bottom style="thin">
        <color theme="3" tint="0.39988402966399123"/>
      </bottom>
      <diagonal/>
    </border>
    <border>
      <left/>
      <right style="thin">
        <color theme="3" tint="0.39988402966399123"/>
      </right>
      <top/>
      <bottom style="thin">
        <color theme="3" tint="0.39988402966399123"/>
      </bottom>
      <diagonal/>
    </border>
    <border>
      <left/>
      <right style="thin">
        <color theme="5" tint="0.79998168889431442"/>
      </right>
      <top/>
      <bottom/>
      <diagonal/>
    </border>
    <border>
      <left/>
      <right style="thin">
        <color theme="5" tint="0.79998168889431442"/>
      </right>
      <top/>
      <bottom style="thin">
        <color theme="3" tint="0.39988402966399123"/>
      </bottom>
      <diagonal/>
    </border>
    <border>
      <left/>
      <right style="thin">
        <color theme="4" tint="0.79998168889431442"/>
      </right>
      <top style="thin">
        <color theme="4" tint="0.79998168889431442"/>
      </top>
      <bottom/>
      <diagonal/>
    </border>
    <border>
      <left/>
      <right style="thin">
        <color theme="4" tint="0.79998168889431442"/>
      </right>
      <top/>
      <bottom style="thin">
        <color theme="4" tint="0.79998168889431442"/>
      </bottom>
      <diagonal/>
    </border>
    <border>
      <left/>
      <right style="dashed">
        <color theme="5" tint="0.59996337778862885"/>
      </right>
      <top/>
      <bottom/>
      <diagonal/>
    </border>
    <border>
      <left style="thin">
        <color theme="6" tint="0.59996337778862885"/>
      </left>
      <right/>
      <top style="thin">
        <color theme="6" tint="0.59996337778862885"/>
      </top>
      <bottom/>
      <diagonal/>
    </border>
    <border>
      <left/>
      <right/>
      <top style="thin">
        <color theme="6" tint="0.59996337778862885"/>
      </top>
      <bottom/>
      <diagonal/>
    </border>
    <border>
      <left/>
      <right style="thin">
        <color theme="6" tint="0.59996337778862885"/>
      </right>
      <top style="thin">
        <color theme="6" tint="0.59996337778862885"/>
      </top>
      <bottom/>
      <diagonal/>
    </border>
    <border>
      <left style="thin">
        <color theme="6" tint="0.59996337778862885"/>
      </left>
      <right/>
      <top/>
      <bottom/>
      <diagonal/>
    </border>
    <border>
      <left/>
      <right style="thin">
        <color theme="6" tint="0.59996337778862885"/>
      </right>
      <top/>
      <bottom/>
      <diagonal/>
    </border>
    <border>
      <left style="thin">
        <color theme="6" tint="0.59996337778862885"/>
      </left>
      <right/>
      <top/>
      <bottom style="thin">
        <color theme="6" tint="0.59996337778862885"/>
      </bottom>
      <diagonal/>
    </border>
    <border>
      <left/>
      <right/>
      <top/>
      <bottom style="thin">
        <color theme="6" tint="0.59996337778862885"/>
      </bottom>
      <diagonal/>
    </border>
    <border>
      <left/>
      <right style="thin">
        <color theme="6" tint="0.59996337778862885"/>
      </right>
      <top/>
      <bottom style="thin">
        <color theme="6" tint="0.59996337778862885"/>
      </bottom>
      <diagonal/>
    </border>
    <border>
      <left style="thin">
        <color theme="9" tint="0.59996337778862885"/>
      </left>
      <right/>
      <top style="thin">
        <color theme="9" tint="0.59996337778862885"/>
      </top>
      <bottom style="thin">
        <color theme="9" tint="0.59996337778862885"/>
      </bottom>
      <diagonal/>
    </border>
    <border>
      <left/>
      <right/>
      <top style="thin">
        <color theme="9" tint="0.59996337778862885"/>
      </top>
      <bottom style="thin">
        <color theme="9" tint="0.59996337778862885"/>
      </bottom>
      <diagonal/>
    </border>
    <border>
      <left style="thin">
        <color theme="6" tint="0.59996337778862885"/>
      </left>
      <right/>
      <top style="thin">
        <color theme="6" tint="0.59996337778862885"/>
      </top>
      <bottom style="thin">
        <color theme="6" tint="0.59996337778862885"/>
      </bottom>
      <diagonal/>
    </border>
    <border>
      <left/>
      <right/>
      <top style="thin">
        <color theme="6" tint="0.59996337778862885"/>
      </top>
      <bottom style="thin">
        <color theme="6" tint="0.59996337778862885"/>
      </bottom>
      <diagonal/>
    </border>
    <border>
      <left/>
      <right style="thin">
        <color theme="6" tint="0.59996337778862885"/>
      </right>
      <top style="thin">
        <color theme="6" tint="0.59996337778862885"/>
      </top>
      <bottom style="thin">
        <color theme="6" tint="0.59996337778862885"/>
      </bottom>
      <diagonal/>
    </border>
    <border>
      <left/>
      <right style="thin">
        <color theme="5" tint="0.59996337778862885"/>
      </right>
      <top/>
      <bottom/>
      <diagonal/>
    </border>
    <border>
      <left/>
      <right style="thin">
        <color theme="5" tint="0.59996337778862885"/>
      </right>
      <top style="thin">
        <color theme="5" tint="0.59996337778862885"/>
      </top>
      <bottom/>
      <diagonal/>
    </border>
    <border>
      <left/>
      <right style="thin">
        <color theme="5" tint="0.59996337778862885"/>
      </right>
      <top/>
      <bottom style="thin">
        <color theme="5" tint="0.59996337778862885"/>
      </bottom>
      <diagonal/>
    </border>
    <border>
      <left/>
      <right/>
      <top style="thin">
        <color theme="5" tint="0.59996337778862885"/>
      </top>
      <bottom/>
      <diagonal/>
    </border>
    <border>
      <left/>
      <right style="thin">
        <color theme="5" tint="0.79998168889431442"/>
      </right>
      <top style="thin">
        <color theme="5" tint="0.59996337778862885"/>
      </top>
      <bottom/>
      <diagonal/>
    </border>
    <border>
      <left/>
      <right style="dashed">
        <color theme="5" tint="0.59996337778862885"/>
      </right>
      <top style="thin">
        <color theme="5" tint="0.59996337778862885"/>
      </top>
      <bottom/>
      <diagonal/>
    </border>
    <border>
      <left style="thin">
        <color theme="3" tint="0.39985351115451523"/>
      </left>
      <right/>
      <top style="thin">
        <color theme="3" tint="0.39985351115451523"/>
      </top>
      <bottom/>
      <diagonal/>
    </border>
    <border>
      <left/>
      <right/>
      <top style="thin">
        <color theme="3" tint="0.39985351115451523"/>
      </top>
      <bottom/>
      <diagonal/>
    </border>
    <border>
      <left/>
      <right style="thin">
        <color theme="3" tint="0.39985351115451523"/>
      </right>
      <top style="thin">
        <color theme="3" tint="0.39985351115451523"/>
      </top>
      <bottom/>
      <diagonal/>
    </border>
    <border>
      <left style="thin">
        <color theme="3" tint="0.39985351115451523"/>
      </left>
      <right/>
      <top/>
      <bottom/>
      <diagonal/>
    </border>
    <border>
      <left style="thin">
        <color theme="3" tint="0.39985351115451523"/>
      </left>
      <right/>
      <top/>
      <bottom style="thin">
        <color theme="3" tint="0.39985351115451523"/>
      </bottom>
      <diagonal/>
    </border>
    <border>
      <left/>
      <right/>
      <top/>
      <bottom style="thin">
        <color theme="3" tint="0.39985351115451523"/>
      </bottom>
      <diagonal/>
    </border>
    <border>
      <left/>
      <right style="thin">
        <color theme="5" tint="0.79998168889431442"/>
      </right>
      <top/>
      <bottom style="thin">
        <color theme="3" tint="0.39985351115451523"/>
      </bottom>
      <diagonal/>
    </border>
    <border>
      <left/>
      <right style="thin">
        <color theme="3" tint="0.39985351115451523"/>
      </right>
      <top/>
      <bottom style="thin">
        <color theme="3" tint="0.39985351115451523"/>
      </bottom>
      <diagonal/>
    </border>
    <border>
      <left style="thin">
        <color theme="5" tint="0.59996337778862885"/>
      </left>
      <right/>
      <top style="thin">
        <color theme="5" tint="0.59996337778862885"/>
      </top>
      <bottom/>
      <diagonal/>
    </border>
    <border>
      <left style="thin">
        <color theme="5" tint="0.59996337778862885"/>
      </left>
      <right/>
      <top/>
      <bottom/>
      <diagonal/>
    </border>
    <border>
      <left style="thin">
        <color theme="5" tint="0.59996337778862885"/>
      </left>
      <right/>
      <top/>
      <bottom style="thin">
        <color theme="5" tint="0.59996337778862885"/>
      </bottom>
      <diagonal/>
    </border>
    <border>
      <left/>
      <right/>
      <top/>
      <bottom style="thin">
        <color theme="5" tint="0.59996337778862885"/>
      </bottom>
      <diagonal/>
    </border>
    <border>
      <left/>
      <right style="dashed">
        <color theme="5" tint="0.59996337778862885"/>
      </right>
      <top/>
      <bottom style="thin">
        <color theme="5" tint="0.59996337778862885"/>
      </bottom>
      <diagonal/>
    </border>
    <border>
      <left style="thin">
        <color theme="2" tint="-0.499984740745262"/>
      </left>
      <right/>
      <top style="thin">
        <color theme="2" tint="-0.499984740745262"/>
      </top>
      <bottom style="thin">
        <color theme="2" tint="-0.24994659260841701"/>
      </bottom>
      <diagonal/>
    </border>
    <border>
      <left/>
      <right style="thin">
        <color theme="2" tint="-0.499984740745262"/>
      </right>
      <top style="thin">
        <color theme="2" tint="-0.499984740745262"/>
      </top>
      <bottom style="thin">
        <color theme="2" tint="-0.24994659260841701"/>
      </bottom>
      <diagonal/>
    </border>
    <border>
      <left style="thin">
        <color theme="2" tint="-0.499984740745262"/>
      </left>
      <right/>
      <top style="thin">
        <color theme="2" tint="-0.24994659260841701"/>
      </top>
      <bottom/>
      <diagonal/>
    </border>
    <border>
      <left/>
      <right style="thin">
        <color theme="2" tint="-0.499984740745262"/>
      </right>
      <top style="thin">
        <color theme="2" tint="-0.24994659260841701"/>
      </top>
      <bottom/>
      <diagonal/>
    </border>
    <border>
      <left style="thin">
        <color theme="2" tint="-0.499984740745262"/>
      </left>
      <right/>
      <top/>
      <bottom/>
      <diagonal/>
    </border>
    <border>
      <left/>
      <right style="thin">
        <color theme="2" tint="-0.499984740745262"/>
      </right>
      <top/>
      <bottom/>
      <diagonal/>
    </border>
    <border>
      <left style="thin">
        <color theme="2" tint="-0.499984740745262"/>
      </left>
      <right/>
      <top/>
      <bottom style="thin">
        <color theme="2" tint="-0.24994659260841701"/>
      </bottom>
      <diagonal/>
    </border>
    <border>
      <left/>
      <right style="thin">
        <color theme="2" tint="-0.499984740745262"/>
      </right>
      <top/>
      <bottom style="thin">
        <color theme="2" tint="-0.24994659260841701"/>
      </bottom>
      <diagonal/>
    </border>
    <border>
      <left style="thin">
        <color theme="2" tint="-0.499984740745262"/>
      </left>
      <right/>
      <top/>
      <bottom style="thin">
        <color theme="2" tint="-0.499984740745262"/>
      </bottom>
      <diagonal/>
    </border>
    <border>
      <left/>
      <right style="thin">
        <color theme="2" tint="-0.499984740745262"/>
      </right>
      <top/>
      <bottom style="thin">
        <color theme="2" tint="-0.499984740745262"/>
      </bottom>
      <diagonal/>
    </border>
    <border>
      <left style="thin">
        <color theme="9" tint="0.59996337778862885"/>
      </left>
      <right style="thin">
        <color theme="9" tint="0.59996337778862885"/>
      </right>
      <top style="thin">
        <color theme="9" tint="0.59996337778862885"/>
      </top>
      <bottom style="thin">
        <color theme="9" tint="0.59996337778862885"/>
      </bottom>
      <diagonal/>
    </border>
    <border>
      <left style="thin">
        <color theme="3" tint="0.59996337778862885"/>
      </left>
      <right/>
      <top style="thin">
        <color theme="3" tint="0.59996337778862885"/>
      </top>
      <bottom/>
      <diagonal/>
    </border>
    <border>
      <left style="thin">
        <color theme="3" tint="0.59996337778862885"/>
      </left>
      <right/>
      <top/>
      <bottom style="thin">
        <color theme="3" tint="0.59996337778862885"/>
      </bottom>
      <diagonal/>
    </border>
    <border>
      <left/>
      <right style="thin">
        <color theme="3" tint="0.59996337778862885"/>
      </right>
      <top style="thin">
        <color theme="3" tint="0.59996337778862885"/>
      </top>
      <bottom/>
      <diagonal/>
    </border>
    <border>
      <left style="thin">
        <color theme="4" tint="0.79998168889431442"/>
      </left>
      <right style="thin">
        <color theme="4" tint="0.79998168889431442"/>
      </right>
      <top style="thin">
        <color theme="3" tint="0.59996337778862885"/>
      </top>
      <bottom/>
      <diagonal/>
    </border>
    <border>
      <left style="thin">
        <color theme="4" tint="0.79998168889431442"/>
      </left>
      <right style="thin">
        <color theme="4" tint="0.79998168889431442"/>
      </right>
      <top/>
      <bottom style="thin">
        <color theme="3" tint="0.59996337778862885"/>
      </bottom>
      <diagonal/>
    </border>
    <border>
      <left style="thin">
        <color theme="4" tint="0.79998168889431442"/>
      </left>
      <right/>
      <top style="thin">
        <color theme="3" tint="0.59996337778862885"/>
      </top>
      <bottom/>
      <diagonal/>
    </border>
    <border>
      <left style="thin">
        <color theme="4" tint="0.79998168889431442"/>
      </left>
      <right/>
      <top/>
      <bottom style="thin">
        <color theme="3" tint="0.59996337778862885"/>
      </bottom>
      <diagonal/>
    </border>
    <border>
      <left/>
      <right/>
      <top style="thin">
        <color theme="3" tint="0.59996337778862885"/>
      </top>
      <bottom style="thin">
        <color theme="3" tint="0.59996337778862885"/>
      </bottom>
      <diagonal/>
    </border>
    <border>
      <left style="thin">
        <color theme="6" tint="0.39991454817346722"/>
      </left>
      <right style="thin">
        <color theme="6" tint="0.39991454817346722"/>
      </right>
      <top style="thin">
        <color theme="6" tint="0.39991454817346722"/>
      </top>
      <bottom style="thin">
        <color theme="6" tint="0.39991454817346722"/>
      </bottom>
      <diagonal/>
    </border>
    <border>
      <left/>
      <right/>
      <top style="thin">
        <color theme="3" tint="0.59996337778862885"/>
      </top>
      <bottom/>
      <diagonal/>
    </border>
    <border>
      <left style="thin">
        <color theme="6" tint="0.39991454817346722"/>
      </left>
      <right style="thin">
        <color theme="9" tint="0.59996337778862885"/>
      </right>
      <top style="thin">
        <color theme="3" tint="0.59996337778862885"/>
      </top>
      <bottom/>
      <diagonal/>
    </border>
    <border>
      <left style="thin">
        <color theme="4" tint="0.59996337778862885"/>
      </left>
      <right/>
      <top style="thin">
        <color theme="4" tint="0.59996337778862885"/>
      </top>
      <bottom/>
      <diagonal/>
    </border>
    <border>
      <left/>
      <right/>
      <top style="thin">
        <color theme="4" tint="0.59996337778862885"/>
      </top>
      <bottom/>
      <diagonal/>
    </border>
    <border>
      <left/>
      <right style="thin">
        <color theme="4" tint="0.59996337778862885"/>
      </right>
      <top style="thin">
        <color theme="4" tint="0.59996337778862885"/>
      </top>
      <bottom/>
      <diagonal/>
    </border>
    <border>
      <left/>
      <right/>
      <top/>
      <bottom style="thin">
        <color theme="3" tint="0.79989013336588644"/>
      </bottom>
      <diagonal/>
    </border>
    <border>
      <left style="thin">
        <color theme="3" tint="0.79989013336588644"/>
      </left>
      <right style="thin">
        <color theme="3" tint="0.79992065187536243"/>
      </right>
      <top style="thin">
        <color theme="3" tint="0.79989013336588644"/>
      </top>
      <bottom/>
      <diagonal/>
    </border>
    <border>
      <left style="thin">
        <color theme="3" tint="0.79992065187536243"/>
      </left>
      <right style="thin">
        <color theme="3" tint="0.79992065187536243"/>
      </right>
      <top style="thin">
        <color theme="3" tint="0.79989013336588644"/>
      </top>
      <bottom/>
      <diagonal/>
    </border>
    <border>
      <left style="thin">
        <color theme="3" tint="0.79989013336588644"/>
      </left>
      <right style="thin">
        <color theme="3" tint="0.79992065187536243"/>
      </right>
      <top/>
      <bottom style="thin">
        <color theme="3" tint="0.79989013336588644"/>
      </bottom>
      <diagonal/>
    </border>
    <border>
      <left style="thin">
        <color theme="3" tint="0.79992065187536243"/>
      </left>
      <right style="thin">
        <color theme="3" tint="0.79992065187536243"/>
      </right>
      <top/>
      <bottom style="thin">
        <color theme="3" tint="0.79989013336588644"/>
      </bottom>
      <diagonal/>
    </border>
    <border>
      <left/>
      <right/>
      <top style="thin">
        <color theme="3" tint="0.79995117038483843"/>
      </top>
      <bottom style="thin">
        <color theme="3" tint="0.79989013336588644"/>
      </bottom>
      <diagonal/>
    </border>
    <border>
      <left/>
      <right/>
      <top style="thin">
        <color theme="3" tint="0.79989013336588644"/>
      </top>
      <bottom/>
      <diagonal/>
    </border>
    <border>
      <left style="thin">
        <color theme="2" tint="-9.9917600024414813E-2"/>
      </left>
      <right/>
      <top style="thin">
        <color theme="2" tint="-9.9917600024414813E-2"/>
      </top>
      <bottom/>
      <diagonal/>
    </border>
    <border>
      <left/>
      <right/>
      <top style="thin">
        <color theme="2" tint="-9.9917600024414813E-2"/>
      </top>
      <bottom/>
      <diagonal/>
    </border>
    <border>
      <left/>
      <right style="thin">
        <color theme="2" tint="-9.9917600024414813E-2"/>
      </right>
      <top style="thin">
        <color theme="2" tint="-9.9917600024414813E-2"/>
      </top>
      <bottom/>
      <diagonal/>
    </border>
    <border>
      <left style="thin">
        <color theme="2" tint="-9.9917600024414813E-2"/>
      </left>
      <right/>
      <top/>
      <bottom style="thin">
        <color theme="2" tint="-9.9917600024414813E-2"/>
      </bottom>
      <diagonal/>
    </border>
    <border>
      <left style="thin">
        <color theme="2" tint="-9.9948118533890809E-2"/>
      </left>
      <right style="thin">
        <color theme="2" tint="-9.9917600024414813E-2"/>
      </right>
      <top style="thin">
        <color theme="2" tint="-9.9948118533890809E-2"/>
      </top>
      <bottom style="thin">
        <color theme="2" tint="-9.9917600024414813E-2"/>
      </bottom>
      <diagonal/>
    </border>
    <border>
      <left style="thin">
        <color theme="2" tint="-9.9917600024414813E-2"/>
      </left>
      <right style="thin">
        <color theme="2" tint="-9.9917600024414813E-2"/>
      </right>
      <top style="thin">
        <color theme="2" tint="-9.9948118533890809E-2"/>
      </top>
      <bottom style="thin">
        <color theme="2" tint="-9.9917600024414813E-2"/>
      </bottom>
      <diagonal/>
    </border>
    <border>
      <left style="thin">
        <color theme="2" tint="-9.9917600024414813E-2"/>
      </left>
      <right/>
      <top/>
      <bottom/>
      <diagonal/>
    </border>
    <border>
      <left/>
      <right/>
      <top/>
      <bottom style="thin">
        <color theme="2" tint="-9.9917600024414813E-2"/>
      </bottom>
      <diagonal/>
    </border>
    <border>
      <left style="thin">
        <color theme="2" tint="-9.9948118533890809E-2"/>
      </left>
      <right style="thin">
        <color theme="2" tint="-9.9917600024414813E-2"/>
      </right>
      <top style="thin">
        <color theme="2" tint="-9.9948118533890809E-2"/>
      </top>
      <bottom/>
      <diagonal/>
    </border>
    <border>
      <left style="thin">
        <color theme="2" tint="-9.9917600024414813E-2"/>
      </left>
      <right style="thin">
        <color theme="2" tint="-9.9917600024414813E-2"/>
      </right>
      <top style="thin">
        <color theme="2" tint="-9.9948118533890809E-2"/>
      </top>
      <bottom/>
      <diagonal/>
    </border>
    <border>
      <left style="thin">
        <color theme="2" tint="-9.985656300546282E-2"/>
      </left>
      <right/>
      <top style="thin">
        <color theme="2" tint="-9.985656300546282E-2"/>
      </top>
      <bottom/>
      <diagonal/>
    </border>
    <border>
      <left/>
      <right/>
      <top style="thin">
        <color theme="2" tint="-9.985656300546282E-2"/>
      </top>
      <bottom/>
      <diagonal/>
    </border>
    <border>
      <left/>
      <right style="thin">
        <color theme="2" tint="-9.985656300546282E-2"/>
      </right>
      <top style="thin">
        <color theme="2" tint="-9.985656300546282E-2"/>
      </top>
      <bottom/>
      <diagonal/>
    </border>
    <border>
      <left style="thin">
        <color theme="2" tint="-9.985656300546282E-2"/>
      </left>
      <right/>
      <top/>
      <bottom/>
      <diagonal/>
    </border>
    <border>
      <left/>
      <right style="thin">
        <color theme="2" tint="-9.985656300546282E-2"/>
      </right>
      <top/>
      <bottom/>
      <diagonal/>
    </border>
    <border>
      <left style="thin">
        <color theme="2" tint="-9.985656300546282E-2"/>
      </left>
      <right/>
      <top/>
      <bottom style="thin">
        <color theme="2" tint="-9.985656300546282E-2"/>
      </bottom>
      <diagonal/>
    </border>
    <border>
      <left/>
      <right/>
      <top/>
      <bottom style="thin">
        <color theme="2" tint="-9.985656300546282E-2"/>
      </bottom>
      <diagonal/>
    </border>
    <border>
      <left/>
      <right style="thin">
        <color theme="2" tint="-9.985656300546282E-2"/>
      </right>
      <top/>
      <bottom style="thin">
        <color theme="2" tint="-9.985656300546282E-2"/>
      </bottom>
      <diagonal/>
    </border>
    <border>
      <left style="thin">
        <color theme="2" tint="-9.9917600024414813E-2"/>
      </left>
      <right/>
      <top style="thin">
        <color theme="2" tint="-9.9948118533890809E-2"/>
      </top>
      <bottom style="thin">
        <color theme="2" tint="-9.9917600024414813E-2"/>
      </bottom>
      <diagonal/>
    </border>
    <border>
      <left style="thin">
        <color theme="3" tint="0.79985961485641044"/>
      </left>
      <right/>
      <top/>
      <bottom/>
      <diagonal/>
    </border>
    <border>
      <left style="thin">
        <color theme="3" tint="0.79985961485641044"/>
      </left>
      <right style="thin">
        <color theme="3" tint="0.79982909634693444"/>
      </right>
      <top style="thin">
        <color theme="3" tint="0.79985961485641044"/>
      </top>
      <bottom/>
      <diagonal/>
    </border>
    <border>
      <left style="thin">
        <color theme="3" tint="0.79982909634693444"/>
      </left>
      <right style="thin">
        <color theme="3" tint="0.79982909634693444"/>
      </right>
      <top style="thin">
        <color theme="3" tint="0.79985961485641044"/>
      </top>
      <bottom style="thin">
        <color theme="3" tint="0.79995117038483843"/>
      </bottom>
      <diagonal/>
    </border>
    <border>
      <left style="thin">
        <color theme="3" tint="0.79985961485641044"/>
      </left>
      <right/>
      <top style="thin">
        <color theme="3" tint="0.79992065187536243"/>
      </top>
      <bottom style="thin">
        <color theme="3" tint="0.79992065187536243"/>
      </bottom>
      <diagonal/>
    </border>
    <border>
      <left style="thin">
        <color theme="3" tint="0.79982909634693444"/>
      </left>
      <right/>
      <top style="thin">
        <color theme="3" tint="0.79985961485641044"/>
      </top>
      <bottom style="thin">
        <color theme="3" tint="0.79995117038483843"/>
      </bottom>
      <diagonal/>
    </border>
    <border>
      <left style="thin">
        <color theme="3" tint="0.79992065187536243"/>
      </left>
      <right/>
      <top style="thin">
        <color theme="3" tint="0.79989013336588644"/>
      </top>
      <bottom/>
      <diagonal/>
    </border>
    <border>
      <left style="thin">
        <color theme="3" tint="0.79992065187536243"/>
      </left>
      <right/>
      <top/>
      <bottom style="thin">
        <color theme="3" tint="0.79989013336588644"/>
      </bottom>
      <diagonal/>
    </border>
    <border>
      <left style="thin">
        <color theme="2" tint="-9.9917600024414813E-2"/>
      </left>
      <right/>
      <top style="thin">
        <color theme="2" tint="-9.9948118533890809E-2"/>
      </top>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top/>
      <bottom/>
      <diagonal/>
    </border>
    <border>
      <left/>
      <right style="thin">
        <color theme="2" tint="-0.24994659260841701"/>
      </right>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n">
        <color auto="1"/>
      </right>
      <top style="thin">
        <color auto="1"/>
      </top>
      <bottom/>
      <diagonal/>
    </border>
    <border>
      <left/>
      <right style="thin">
        <color theme="3" tint="0.79982909634693444"/>
      </right>
      <top style="thin">
        <color theme="3" tint="0.79985961485641044"/>
      </top>
      <bottom/>
      <diagonal/>
    </border>
    <border>
      <left/>
      <right/>
      <top style="thin">
        <color theme="3" tint="0.79992065187536243"/>
      </top>
      <bottom style="thin">
        <color theme="3" tint="0.79992065187536243"/>
      </bottom>
      <diagonal/>
    </border>
    <border>
      <left/>
      <right style="thin">
        <color auto="1"/>
      </right>
      <top/>
      <bottom/>
      <diagonal/>
    </border>
    <border>
      <left style="thin">
        <color theme="2" tint="-9.9795525986510814E-2"/>
      </left>
      <right/>
      <top style="thin">
        <color theme="2" tint="-9.9795525986510814E-2"/>
      </top>
      <bottom/>
      <diagonal/>
    </border>
    <border>
      <left/>
      <right/>
      <top style="thin">
        <color theme="2" tint="-9.9795525986510814E-2"/>
      </top>
      <bottom/>
      <diagonal/>
    </border>
    <border>
      <left/>
      <right style="thin">
        <color theme="2" tint="-9.9795525986510814E-2"/>
      </right>
      <top style="thin">
        <color theme="2" tint="-9.9795525986510814E-2"/>
      </top>
      <bottom/>
      <diagonal/>
    </border>
    <border>
      <left style="thin">
        <color theme="2" tint="-9.9795525986510814E-2"/>
      </left>
      <right/>
      <top/>
      <bottom/>
      <diagonal/>
    </border>
    <border>
      <left/>
      <right style="thin">
        <color theme="2" tint="-9.9795525986510814E-2"/>
      </right>
      <top/>
      <bottom/>
      <diagonal/>
    </border>
    <border>
      <left style="thin">
        <color theme="2" tint="-9.9795525986510814E-2"/>
      </left>
      <right/>
      <top/>
      <bottom style="thin">
        <color theme="2" tint="-9.9795525986510814E-2"/>
      </bottom>
      <diagonal/>
    </border>
    <border>
      <left/>
      <right/>
      <top/>
      <bottom style="thin">
        <color theme="2" tint="-9.9795525986510814E-2"/>
      </bottom>
      <diagonal/>
    </border>
    <border>
      <left/>
      <right style="thin">
        <color theme="2" tint="-9.9795525986510814E-2"/>
      </right>
      <top/>
      <bottom style="thin">
        <color theme="2" tint="-9.9795525986510814E-2"/>
      </bottom>
      <diagonal/>
    </border>
    <border>
      <left/>
      <right style="thin">
        <color theme="9" tint="0.59996337778862885"/>
      </right>
      <top style="thin">
        <color theme="9" tint="0.59996337778862885"/>
      </top>
      <bottom style="thin">
        <color theme="9" tint="0.59996337778862885"/>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diagonal/>
    </border>
    <border>
      <left style="thin">
        <color theme="2" tint="-0.24994659260841701"/>
      </left>
      <right style="thin">
        <color theme="2" tint="-0.24994659260841701"/>
      </right>
      <top/>
      <bottom/>
      <diagonal/>
    </border>
    <border>
      <left style="thin">
        <color theme="2" tint="-0.24994659260841701"/>
      </left>
      <right style="thin">
        <color theme="2" tint="-0.24994659260841701"/>
      </right>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9.9948118533890809E-2"/>
      </bottom>
      <diagonal/>
    </border>
    <border>
      <left/>
      <right style="thin">
        <color theme="2" tint="-0.499984740745262"/>
      </right>
      <top style="thin">
        <color theme="2" tint="-0.24994659260841701"/>
      </top>
      <bottom style="thin">
        <color theme="2" tint="-9.9948118533890809E-2"/>
      </bottom>
      <diagonal/>
    </border>
    <border>
      <left/>
      <right style="thin">
        <color theme="2" tint="-0.499984740745262"/>
      </right>
      <top style="thin">
        <color theme="2" tint="-0.24994659260841701"/>
      </top>
      <bottom style="thin">
        <color theme="2" tint="-0.24994659260841701"/>
      </bottom>
      <diagonal/>
    </border>
    <border>
      <left style="thin">
        <color theme="4" tint="0.79998168889431442"/>
      </left>
      <right style="thin">
        <color theme="3" tint="0.59996337778862885"/>
      </right>
      <top style="thin">
        <color theme="3" tint="0.59996337778862885"/>
      </top>
      <bottom/>
      <diagonal/>
    </border>
    <border>
      <left style="thin">
        <color theme="4" tint="0.79998168889431442"/>
      </left>
      <right style="thin">
        <color theme="3" tint="0.59996337778862885"/>
      </right>
      <top/>
      <bottom style="thin">
        <color theme="3" tint="0.59996337778862885"/>
      </bottom>
      <diagonal/>
    </border>
  </borders>
  <cellStyleXfs count="1">
    <xf numFmtId="0" fontId="0" fillId="0" borderId="0"/>
  </cellStyleXfs>
  <cellXfs count="749">
    <xf numFmtId="0" fontId="0" fillId="0" borderId="0" xfId="0"/>
    <xf numFmtId="0" fontId="1" fillId="0" borderId="0" xfId="0" applyFont="1"/>
    <xf numFmtId="49" fontId="1" fillId="0" borderId="0" xfId="0" applyNumberFormat="1" applyFont="1"/>
    <xf numFmtId="0" fontId="2" fillId="0" borderId="0" xfId="0" applyFont="1"/>
    <xf numFmtId="0" fontId="2" fillId="0" borderId="0" xfId="0" applyFont="1" applyBorder="1"/>
    <xf numFmtId="0" fontId="2" fillId="0" borderId="0" xfId="0" applyFont="1" applyBorder="1" applyAlignment="1">
      <alignment horizontal="left"/>
    </xf>
    <xf numFmtId="0" fontId="2" fillId="0" borderId="0" xfId="0" applyNumberFormat="1" applyFont="1" applyBorder="1" applyAlignment="1">
      <alignment horizontal="left"/>
    </xf>
    <xf numFmtId="0" fontId="2" fillId="0" borderId="0" xfId="0" applyNumberFormat="1" applyFont="1" applyBorder="1"/>
    <xf numFmtId="0" fontId="2" fillId="0" borderId="0" xfId="0" applyFont="1" applyAlignment="1">
      <alignment horizontal="left"/>
    </xf>
    <xf numFmtId="0" fontId="2" fillId="0" borderId="0" xfId="0" applyNumberFormat="1" applyFont="1" applyAlignment="1">
      <alignment horizontal="left"/>
    </xf>
    <xf numFmtId="0" fontId="2" fillId="0" borderId="0" xfId="0" applyNumberFormat="1" applyFont="1"/>
    <xf numFmtId="0" fontId="3" fillId="0" borderId="0" xfId="0" applyFont="1" applyBorder="1" applyAlignment="1">
      <alignment horizontal="left"/>
    </xf>
    <xf numFmtId="0" fontId="3" fillId="0" borderId="0" xfId="0" applyNumberFormat="1" applyFont="1" applyBorder="1" applyAlignment="1">
      <alignment horizontal="left"/>
    </xf>
    <xf numFmtId="0" fontId="3" fillId="0" borderId="0" xfId="0" applyNumberFormat="1" applyFont="1" applyBorder="1"/>
    <xf numFmtId="0" fontId="3" fillId="0" borderId="0" xfId="0" applyFont="1" applyBorder="1"/>
    <xf numFmtId="14" fontId="2" fillId="0" borderId="0" xfId="0" applyNumberFormat="1" applyFont="1" applyBorder="1" applyAlignment="1">
      <alignment horizontal="left"/>
    </xf>
    <xf numFmtId="0" fontId="2" fillId="0" borderId="1" xfId="0" applyFont="1" applyBorder="1"/>
    <xf numFmtId="14" fontId="2" fillId="0" borderId="1" xfId="0" applyNumberFormat="1" applyFont="1" applyBorder="1" applyAlignment="1">
      <alignment horizontal="left"/>
    </xf>
    <xf numFmtId="0" fontId="2" fillId="0" borderId="1" xfId="0" applyNumberFormat="1" applyFont="1" applyBorder="1" applyAlignment="1">
      <alignment horizontal="left"/>
    </xf>
    <xf numFmtId="0" fontId="2" fillId="0" borderId="1" xfId="0" applyNumberFormat="1" applyFont="1" applyBorder="1"/>
    <xf numFmtId="0" fontId="2" fillId="0" borderId="1" xfId="0" applyFont="1" applyBorder="1" applyAlignment="1">
      <alignment horizontal="left"/>
    </xf>
    <xf numFmtId="0" fontId="6" fillId="5" borderId="0" xfId="0" applyFont="1" applyFill="1" applyAlignment="1">
      <alignment horizontal="left"/>
    </xf>
    <xf numFmtId="0" fontId="3" fillId="0" borderId="0" xfId="0" applyFont="1"/>
    <xf numFmtId="0" fontId="6" fillId="5" borderId="0" xfId="0" applyFont="1" applyFill="1"/>
    <xf numFmtId="164" fontId="2" fillId="0" borderId="0" xfId="0" applyNumberFormat="1" applyFont="1" applyAlignment="1">
      <alignment horizontal="left"/>
    </xf>
    <xf numFmtId="165" fontId="2" fillId="0" borderId="0" xfId="0" applyNumberFormat="1" applyFont="1"/>
    <xf numFmtId="0" fontId="6" fillId="5" borderId="0" xfId="0" applyNumberFormat="1" applyFont="1" applyFill="1" applyAlignment="1">
      <alignment horizontal="left"/>
    </xf>
    <xf numFmtId="164" fontId="6" fillId="5" borderId="0" xfId="0" applyNumberFormat="1" applyFont="1" applyFill="1" applyAlignment="1">
      <alignment horizontal="left"/>
    </xf>
    <xf numFmtId="49" fontId="6" fillId="5" borderId="0" xfId="0" applyNumberFormat="1" applyFont="1" applyFill="1"/>
    <xf numFmtId="49" fontId="2" fillId="0" borderId="0" xfId="0" applyNumberFormat="1" applyFont="1"/>
    <xf numFmtId="0" fontId="6" fillId="5" borderId="0" xfId="0" applyNumberFormat="1" applyFont="1" applyFill="1"/>
    <xf numFmtId="0" fontId="3" fillId="0" borderId="0" xfId="0" applyNumberFormat="1" applyFont="1"/>
    <xf numFmtId="0" fontId="7" fillId="0" borderId="0" xfId="0" applyFont="1"/>
    <xf numFmtId="0" fontId="5" fillId="0" borderId="0" xfId="0" applyFont="1"/>
    <xf numFmtId="49" fontId="3" fillId="0" borderId="0" xfId="0" applyNumberFormat="1" applyFont="1"/>
    <xf numFmtId="0" fontId="4" fillId="0" borderId="0" xfId="0" applyFont="1" applyFill="1" applyBorder="1"/>
    <xf numFmtId="49" fontId="5" fillId="0" borderId="0" xfId="0" applyNumberFormat="1" applyFont="1"/>
    <xf numFmtId="0" fontId="6" fillId="0" borderId="0" xfId="0" applyNumberFormat="1" applyFont="1"/>
    <xf numFmtId="0" fontId="6" fillId="0" borderId="0" xfId="0" applyFont="1"/>
    <xf numFmtId="0" fontId="10" fillId="0" borderId="0" xfId="0" applyFont="1" applyAlignment="1">
      <alignment vertical="center"/>
    </xf>
    <xf numFmtId="0" fontId="2" fillId="0" borderId="0" xfId="0" applyFont="1" applyFill="1"/>
    <xf numFmtId="49" fontId="11" fillId="0" borderId="0" xfId="0" applyNumberFormat="1" applyFont="1" applyFill="1"/>
    <xf numFmtId="0" fontId="5" fillId="0" borderId="0" xfId="0" applyFont="1" applyFill="1"/>
    <xf numFmtId="49" fontId="5" fillId="0" borderId="0" xfId="0" applyNumberFormat="1" applyFont="1" applyFill="1"/>
    <xf numFmtId="0" fontId="1" fillId="0" borderId="0" xfId="0" applyFont="1" applyAlignment="1">
      <alignment horizontal="left"/>
    </xf>
    <xf numFmtId="0" fontId="12" fillId="0" borderId="0" xfId="0" applyFont="1" applyAlignment="1">
      <alignment horizontal="left"/>
    </xf>
    <xf numFmtId="0" fontId="12" fillId="0" borderId="0" xfId="0" applyFont="1"/>
    <xf numFmtId="0" fontId="2" fillId="0" borderId="0" xfId="0" applyFont="1" applyFill="1" applyBorder="1"/>
    <xf numFmtId="0" fontId="9" fillId="0" borderId="0" xfId="0" applyNumberFormat="1" applyFont="1" applyFill="1" applyBorder="1" applyAlignment="1">
      <alignment horizontal="right" vertical="center"/>
    </xf>
    <xf numFmtId="168" fontId="2" fillId="0" borderId="0" xfId="0" applyNumberFormat="1" applyFont="1" applyFill="1" applyBorder="1" applyAlignment="1">
      <alignment horizontal="left"/>
    </xf>
    <xf numFmtId="168" fontId="3" fillId="0" borderId="0" xfId="0" applyNumberFormat="1" applyFont="1" applyFill="1" applyBorder="1" applyAlignment="1">
      <alignment horizontal="left"/>
    </xf>
    <xf numFmtId="167" fontId="2" fillId="0" borderId="0" xfId="0" applyNumberFormat="1" applyFont="1" applyFill="1" applyBorder="1" applyAlignment="1">
      <alignment horizontal="left"/>
    </xf>
    <xf numFmtId="0" fontId="4" fillId="0" borderId="0" xfId="0" applyFont="1" applyFill="1" applyBorder="1" applyAlignment="1">
      <alignment horizontal="center"/>
    </xf>
    <xf numFmtId="0" fontId="2" fillId="0" borderId="0" xfId="0" applyFont="1" applyFill="1" applyBorder="1" applyAlignment="1">
      <alignment horizontal="center"/>
    </xf>
    <xf numFmtId="0" fontId="7" fillId="0" borderId="4" xfId="0" applyFont="1" applyBorder="1"/>
    <xf numFmtId="0" fontId="2" fillId="0" borderId="5" xfId="0" applyNumberFormat="1" applyFont="1" applyBorder="1" applyAlignment="1">
      <alignment horizontal="left"/>
    </xf>
    <xf numFmtId="0" fontId="2" fillId="0" borderId="5" xfId="0" applyFont="1" applyBorder="1" applyAlignment="1">
      <alignment horizontal="left"/>
    </xf>
    <xf numFmtId="0" fontId="2" fillId="0" borderId="5" xfId="0" applyNumberFormat="1" applyFont="1" applyBorder="1"/>
    <xf numFmtId="0" fontId="2" fillId="0" borderId="5" xfId="0" applyFont="1" applyBorder="1"/>
    <xf numFmtId="0" fontId="2" fillId="0" borderId="6" xfId="0" applyFont="1" applyFill="1" applyBorder="1"/>
    <xf numFmtId="0" fontId="8" fillId="0" borderId="7" xfId="0" applyFont="1" applyBorder="1" applyAlignment="1">
      <alignment vertical="center"/>
    </xf>
    <xf numFmtId="0" fontId="9" fillId="0" borderId="8" xfId="0" applyNumberFormat="1" applyFont="1" applyFill="1" applyBorder="1" applyAlignment="1">
      <alignment horizontal="right" vertical="center"/>
    </xf>
    <xf numFmtId="0" fontId="7" fillId="0" borderId="7" xfId="0" applyFont="1" applyBorder="1"/>
    <xf numFmtId="0" fontId="2" fillId="0" borderId="8" xfId="0" applyFont="1" applyFill="1" applyBorder="1"/>
    <xf numFmtId="168" fontId="2" fillId="0" borderId="8" xfId="0" applyNumberFormat="1" applyFont="1" applyFill="1" applyBorder="1" applyAlignment="1">
      <alignment horizontal="left"/>
    </xf>
    <xf numFmtId="168" fontId="3" fillId="0" borderId="8" xfId="0" applyNumberFormat="1" applyFont="1" applyFill="1" applyBorder="1" applyAlignment="1">
      <alignment horizontal="left"/>
    </xf>
    <xf numFmtId="167" fontId="2" fillId="0" borderId="8" xfId="0" applyNumberFormat="1" applyFont="1" applyFill="1" applyBorder="1" applyAlignment="1">
      <alignment horizontal="left"/>
    </xf>
    <xf numFmtId="0" fontId="4" fillId="0" borderId="8" xfId="0" applyFont="1" applyFill="1" applyBorder="1" applyAlignment="1">
      <alignment horizontal="center"/>
    </xf>
    <xf numFmtId="0" fontId="7" fillId="0" borderId="9" xfId="0" applyFont="1" applyBorder="1"/>
    <xf numFmtId="0" fontId="2" fillId="0" borderId="8" xfId="0" applyFont="1" applyFill="1" applyBorder="1" applyAlignment="1">
      <alignment horizontal="center"/>
    </xf>
    <xf numFmtId="0" fontId="7" fillId="0" borderId="10" xfId="0" applyFont="1" applyBorder="1"/>
    <xf numFmtId="0" fontId="2" fillId="0" borderId="11" xfId="0" applyNumberFormat="1" applyFont="1" applyBorder="1" applyAlignment="1">
      <alignment horizontal="left"/>
    </xf>
    <xf numFmtId="0" fontId="2" fillId="0" borderId="11" xfId="0" applyNumberFormat="1" applyFont="1" applyBorder="1"/>
    <xf numFmtId="0" fontId="2" fillId="0" borderId="11" xfId="0" applyFont="1" applyBorder="1"/>
    <xf numFmtId="0" fontId="2" fillId="0" borderId="11" xfId="0" applyFont="1" applyBorder="1" applyAlignment="1">
      <alignment horizontal="left"/>
    </xf>
    <xf numFmtId="0" fontId="2" fillId="0" borderId="12" xfId="0" applyFont="1" applyFill="1" applyBorder="1"/>
    <xf numFmtId="0" fontId="4" fillId="7" borderId="13" xfId="0" applyNumberFormat="1" applyFont="1" applyFill="1" applyBorder="1" applyAlignment="1">
      <alignment horizontal="left"/>
    </xf>
    <xf numFmtId="0" fontId="4" fillId="3" borderId="13" xfId="0" applyNumberFormat="1" applyFont="1" applyFill="1" applyBorder="1"/>
    <xf numFmtId="0" fontId="4" fillId="3" borderId="13" xfId="0" applyFont="1" applyFill="1" applyBorder="1"/>
    <xf numFmtId="0" fontId="4" fillId="3" borderId="13" xfId="0" applyFont="1" applyFill="1" applyBorder="1" applyAlignment="1">
      <alignment horizontal="right"/>
    </xf>
    <xf numFmtId="0" fontId="4" fillId="3" borderId="13" xfId="0" applyFont="1" applyFill="1" applyBorder="1" applyAlignment="1">
      <alignment horizontal="left"/>
    </xf>
    <xf numFmtId="0" fontId="4" fillId="3" borderId="13" xfId="0" applyFont="1" applyFill="1" applyBorder="1" applyAlignment="1">
      <alignment horizontal="center"/>
    </xf>
    <xf numFmtId="0" fontId="2" fillId="0" borderId="0" xfId="0" applyNumberFormat="1" applyFont="1" applyFill="1" applyBorder="1" applyAlignment="1">
      <alignment horizontal="left"/>
    </xf>
    <xf numFmtId="0" fontId="3" fillId="0" borderId="0" xfId="0" applyFont="1" applyFill="1" applyBorder="1" applyAlignment="1">
      <alignment horizontal="right"/>
    </xf>
    <xf numFmtId="0" fontId="3" fillId="0" borderId="0" xfId="0" applyNumberFormat="1" applyFont="1" applyFill="1" applyBorder="1" applyAlignment="1">
      <alignment horizontal="center"/>
    </xf>
    <xf numFmtId="0" fontId="2" fillId="0" borderId="0" xfId="0" applyFont="1" applyFill="1" applyBorder="1" applyAlignment="1">
      <alignment horizontal="left"/>
    </xf>
    <xf numFmtId="168" fontId="3" fillId="0" borderId="3" xfId="0" applyNumberFormat="1" applyFont="1" applyFill="1" applyBorder="1" applyAlignment="1">
      <alignment horizontal="left"/>
    </xf>
    <xf numFmtId="0" fontId="2" fillId="0" borderId="0" xfId="0" applyFont="1" applyAlignment="1">
      <alignment horizontal="center" vertical="center"/>
    </xf>
    <xf numFmtId="0" fontId="7" fillId="0" borderId="7" xfId="0" applyFont="1" applyBorder="1" applyAlignment="1">
      <alignment horizontal="center" vertical="center"/>
    </xf>
    <xf numFmtId="167" fontId="2" fillId="0" borderId="8" xfId="0" applyNumberFormat="1" applyFont="1" applyFill="1" applyBorder="1" applyAlignment="1">
      <alignment horizontal="center" vertical="center"/>
    </xf>
    <xf numFmtId="167" fontId="2" fillId="0" borderId="0" xfId="0" applyNumberFormat="1" applyFont="1" applyFill="1" applyBorder="1" applyAlignment="1">
      <alignment horizontal="center" vertical="center"/>
    </xf>
    <xf numFmtId="9" fontId="2" fillId="0" borderId="0" xfId="0" applyNumberFormat="1" applyFont="1" applyFill="1" applyBorder="1" applyAlignment="1">
      <alignment horizontal="left"/>
    </xf>
    <xf numFmtId="0" fontId="2" fillId="0" borderId="0" xfId="0" applyFont="1" applyAlignment="1">
      <alignment vertical="center"/>
    </xf>
    <xf numFmtId="0" fontId="7" fillId="0" borderId="7" xfId="0" applyFont="1" applyBorder="1" applyAlignment="1">
      <alignment vertical="center"/>
    </xf>
    <xf numFmtId="0" fontId="2" fillId="0" borderId="8" xfId="0" applyFont="1" applyFill="1" applyBorder="1" applyAlignment="1">
      <alignment vertical="center"/>
    </xf>
    <xf numFmtId="0" fontId="2" fillId="0" borderId="0" xfId="0" applyFont="1" applyFill="1" applyBorder="1" applyAlignment="1">
      <alignment vertical="center"/>
    </xf>
    <xf numFmtId="0" fontId="2" fillId="0" borderId="5" xfId="0" applyNumberFormat="1" applyFont="1" applyBorder="1" applyAlignment="1">
      <alignment horizontal="center"/>
    </xf>
    <xf numFmtId="0" fontId="2" fillId="0" borderId="0" xfId="0" applyNumberFormat="1" applyFont="1" applyBorder="1" applyAlignment="1">
      <alignment horizontal="center"/>
    </xf>
    <xf numFmtId="0" fontId="2" fillId="0" borderId="0" xfId="0" applyNumberFormat="1" applyFont="1" applyFill="1" applyBorder="1" applyAlignment="1">
      <alignment horizontal="center"/>
    </xf>
    <xf numFmtId="0" fontId="2" fillId="0" borderId="11" xfId="0" applyNumberFormat="1" applyFont="1" applyBorder="1" applyAlignment="1">
      <alignment horizontal="center"/>
    </xf>
    <xf numFmtId="0" fontId="4" fillId="3" borderId="13" xfId="0" applyNumberFormat="1" applyFont="1" applyFill="1" applyBorder="1" applyAlignment="1">
      <alignment horizontal="center"/>
    </xf>
    <xf numFmtId="0" fontId="2" fillId="0" borderId="1" xfId="0" applyNumberFormat="1" applyFont="1" applyBorder="1" applyAlignment="1">
      <alignment horizontal="center"/>
    </xf>
    <xf numFmtId="0" fontId="2" fillId="0" borderId="0" xfId="0" applyNumberFormat="1" applyFont="1" applyAlignment="1">
      <alignment horizontal="center"/>
    </xf>
    <xf numFmtId="169" fontId="13" fillId="9" borderId="14" xfId="0" applyNumberFormat="1" applyFont="1" applyFill="1" applyBorder="1" applyAlignment="1">
      <alignment horizontal="center" vertical="center"/>
    </xf>
    <xf numFmtId="0" fontId="2" fillId="9" borderId="15" xfId="0" applyFont="1" applyFill="1" applyBorder="1" applyAlignment="1">
      <alignment horizontal="left" vertical="center"/>
    </xf>
    <xf numFmtId="170" fontId="2" fillId="9" borderId="15" xfId="0" applyNumberFormat="1" applyFont="1" applyFill="1" applyBorder="1" applyAlignment="1">
      <alignment horizontal="left" vertical="center"/>
    </xf>
    <xf numFmtId="0" fontId="2" fillId="9" borderId="15" xfId="0" applyNumberFormat="1" applyFont="1" applyFill="1" applyBorder="1" applyAlignment="1">
      <alignment horizontal="left" vertical="center"/>
    </xf>
    <xf numFmtId="169" fontId="13" fillId="9" borderId="15" xfId="0" applyNumberFormat="1" applyFont="1" applyFill="1" applyBorder="1" applyAlignment="1">
      <alignment horizontal="right" vertical="center"/>
    </xf>
    <xf numFmtId="170" fontId="2" fillId="9" borderId="16" xfId="0" applyNumberFormat="1" applyFont="1" applyFill="1" applyBorder="1" applyAlignment="1">
      <alignment horizontal="left" vertical="center"/>
    </xf>
    <xf numFmtId="0" fontId="16" fillId="0" borderId="20" xfId="0" applyFont="1" applyFill="1" applyBorder="1" applyAlignment="1">
      <alignment horizontal="left" vertical="center"/>
    </xf>
    <xf numFmtId="0" fontId="17" fillId="0" borderId="20" xfId="0" applyNumberFormat="1" applyFont="1" applyFill="1" applyBorder="1" applyAlignment="1">
      <alignment horizontal="left" vertical="center"/>
    </xf>
    <xf numFmtId="1" fontId="16" fillId="0" borderId="20" xfId="0" applyNumberFormat="1" applyFont="1" applyFill="1" applyBorder="1" applyAlignment="1">
      <alignment horizontal="left" vertical="center"/>
    </xf>
    <xf numFmtId="0" fontId="14" fillId="0" borderId="20" xfId="0" applyNumberFormat="1" applyFont="1" applyFill="1" applyBorder="1" applyAlignment="1">
      <alignment vertical="center"/>
    </xf>
    <xf numFmtId="0" fontId="14" fillId="0" borderId="20" xfId="0" applyFont="1" applyFill="1" applyBorder="1" applyAlignment="1">
      <alignment horizontal="center" vertical="center"/>
    </xf>
    <xf numFmtId="0" fontId="14" fillId="0" borderId="20" xfId="0" applyFont="1" applyFill="1" applyBorder="1" applyAlignment="1">
      <alignment vertical="center"/>
    </xf>
    <xf numFmtId="0" fontId="15" fillId="0" borderId="20" xfId="0" applyFont="1" applyFill="1" applyBorder="1" applyAlignment="1">
      <alignment vertical="center"/>
    </xf>
    <xf numFmtId="0" fontId="14" fillId="0" borderId="20" xfId="0" applyNumberFormat="1" applyFont="1" applyFill="1" applyBorder="1" applyAlignment="1">
      <alignment horizontal="left" vertical="center"/>
    </xf>
    <xf numFmtId="0" fontId="2" fillId="0" borderId="5" xfId="0" applyFont="1" applyBorder="1" applyAlignment="1">
      <alignment horizontal="right"/>
    </xf>
    <xf numFmtId="1" fontId="14" fillId="0" borderId="20" xfId="0" applyNumberFormat="1" applyFont="1" applyFill="1" applyBorder="1" applyAlignment="1">
      <alignment horizontal="right" vertical="center"/>
    </xf>
    <xf numFmtId="0" fontId="2" fillId="0" borderId="0" xfId="0" applyFont="1" applyBorder="1" applyAlignment="1">
      <alignment horizontal="right"/>
    </xf>
    <xf numFmtId="0" fontId="3" fillId="0" borderId="0" xfId="0" applyNumberFormat="1" applyFont="1" applyFill="1" applyBorder="1" applyAlignment="1">
      <alignment horizontal="right"/>
    </xf>
    <xf numFmtId="0" fontId="2" fillId="0" borderId="11" xfId="0" applyFont="1" applyBorder="1" applyAlignment="1">
      <alignment horizontal="right"/>
    </xf>
    <xf numFmtId="0" fontId="2" fillId="0" borderId="1" xfId="0" applyFont="1" applyBorder="1" applyAlignment="1">
      <alignment horizontal="right"/>
    </xf>
    <xf numFmtId="0" fontId="2" fillId="0" borderId="0" xfId="0" applyFont="1" applyAlignment="1">
      <alignment horizontal="right"/>
    </xf>
    <xf numFmtId="20" fontId="7" fillId="0" borderId="7" xfId="0" applyNumberFormat="1" applyFont="1" applyBorder="1"/>
    <xf numFmtId="0" fontId="3" fillId="9" borderId="14" xfId="0" applyFont="1" applyFill="1" applyBorder="1" applyAlignment="1">
      <alignment horizontal="right" vertical="center"/>
    </xf>
    <xf numFmtId="0" fontId="2" fillId="9" borderId="15" xfId="0" applyFont="1" applyFill="1" applyBorder="1" applyAlignment="1">
      <alignment vertical="center"/>
    </xf>
    <xf numFmtId="9" fontId="13" fillId="9" borderId="16" xfId="0" applyNumberFormat="1" applyFont="1" applyFill="1" applyBorder="1" applyAlignment="1">
      <alignment horizontal="left" vertical="center"/>
    </xf>
    <xf numFmtId="0" fontId="2" fillId="11" borderId="17" xfId="0" applyNumberFormat="1" applyFont="1" applyFill="1" applyBorder="1" applyAlignment="1">
      <alignment horizontal="center"/>
    </xf>
    <xf numFmtId="0" fontId="3" fillId="11" borderId="0" xfId="0" applyFont="1" applyFill="1" applyBorder="1" applyAlignment="1">
      <alignment horizontal="left"/>
    </xf>
    <xf numFmtId="0" fontId="3" fillId="11" borderId="0" xfId="0" applyNumberFormat="1" applyFont="1" applyFill="1" applyBorder="1" applyAlignment="1">
      <alignment horizontal="left"/>
    </xf>
    <xf numFmtId="0" fontId="2" fillId="11" borderId="0" xfId="0" applyNumberFormat="1" applyFont="1" applyFill="1" applyBorder="1" applyAlignment="1">
      <alignment horizontal="left"/>
    </xf>
    <xf numFmtId="0" fontId="3" fillId="11" borderId="0" xfId="0" applyNumberFormat="1" applyFont="1" applyFill="1" applyBorder="1" applyAlignment="1">
      <alignment horizontal="center"/>
    </xf>
    <xf numFmtId="0" fontId="2" fillId="11" borderId="18" xfId="0" applyFont="1" applyFill="1" applyBorder="1"/>
    <xf numFmtId="0" fontId="13" fillId="11" borderId="17" xfId="0" applyNumberFormat="1" applyFont="1" applyFill="1" applyBorder="1" applyAlignment="1">
      <alignment horizontal="right"/>
    </xf>
    <xf numFmtId="0" fontId="2" fillId="11" borderId="0" xfId="0" applyFont="1" applyFill="1" applyBorder="1" applyAlignment="1">
      <alignment horizontal="left"/>
    </xf>
    <xf numFmtId="0" fontId="3" fillId="11" borderId="0" xfId="0" applyNumberFormat="1" applyFont="1" applyFill="1" applyBorder="1" applyAlignment="1">
      <alignment horizontal="right"/>
    </xf>
    <xf numFmtId="168" fontId="3" fillId="11" borderId="0" xfId="0" applyNumberFormat="1" applyFont="1" applyFill="1" applyBorder="1" applyAlignment="1">
      <alignment horizontal="center"/>
    </xf>
    <xf numFmtId="0" fontId="18" fillId="11" borderId="0" xfId="0" applyNumberFormat="1" applyFont="1" applyFill="1" applyBorder="1" applyAlignment="1">
      <alignment horizontal="left"/>
    </xf>
    <xf numFmtId="0" fontId="18" fillId="11" borderId="18" xfId="0" applyFont="1" applyFill="1" applyBorder="1"/>
    <xf numFmtId="165" fontId="2" fillId="11" borderId="0" xfId="0" applyNumberFormat="1" applyFont="1" applyFill="1" applyBorder="1" applyAlignment="1">
      <alignment horizontal="left"/>
    </xf>
    <xf numFmtId="0" fontId="2" fillId="11" borderId="0" xfId="0" applyNumberFormat="1" applyFont="1" applyFill="1" applyBorder="1"/>
    <xf numFmtId="0" fontId="3" fillId="11" borderId="17" xfId="0" applyFont="1" applyFill="1" applyBorder="1" applyAlignment="1">
      <alignment horizontal="right"/>
    </xf>
    <xf numFmtId="0" fontId="2" fillId="11" borderId="0" xfId="0" applyFont="1" applyFill="1" applyBorder="1"/>
    <xf numFmtId="0" fontId="3" fillId="11" borderId="18" xfId="0" applyNumberFormat="1" applyFont="1" applyFill="1" applyBorder="1" applyAlignment="1">
      <alignment horizontal="right"/>
    </xf>
    <xf numFmtId="0" fontId="2" fillId="11" borderId="18" xfId="0" applyNumberFormat="1" applyFont="1" applyFill="1" applyBorder="1" applyAlignment="1">
      <alignment horizontal="left"/>
    </xf>
    <xf numFmtId="167" fontId="2" fillId="11" borderId="18" xfId="0" applyNumberFormat="1" applyFont="1" applyFill="1" applyBorder="1" applyAlignment="1">
      <alignment horizontal="left"/>
    </xf>
    <xf numFmtId="0" fontId="2" fillId="11" borderId="17" xfId="0" applyFont="1" applyFill="1" applyBorder="1"/>
    <xf numFmtId="0" fontId="2" fillId="11" borderId="18" xfId="0" applyFont="1" applyFill="1" applyBorder="1" applyAlignment="1">
      <alignment horizontal="right"/>
    </xf>
    <xf numFmtId="0" fontId="2" fillId="10" borderId="17" xfId="0" applyFont="1" applyFill="1" applyBorder="1" applyAlignment="1">
      <alignment horizontal="left"/>
    </xf>
    <xf numFmtId="0" fontId="2" fillId="10" borderId="17" xfId="0" applyFont="1" applyFill="1" applyBorder="1" applyAlignment="1">
      <alignment horizontal="left" vertical="center"/>
    </xf>
    <xf numFmtId="167" fontId="2" fillId="11" borderId="17" xfId="0" applyNumberFormat="1" applyFont="1" applyFill="1" applyBorder="1" applyAlignment="1">
      <alignment horizontal="left"/>
    </xf>
    <xf numFmtId="0" fontId="2" fillId="11" borderId="17" xfId="0" applyFont="1" applyFill="1" applyBorder="1" applyAlignment="1">
      <alignment horizontal="left"/>
    </xf>
    <xf numFmtId="0" fontId="19" fillId="0" borderId="0" xfId="0" applyNumberFormat="1" applyFont="1" applyFill="1" applyBorder="1" applyAlignment="1">
      <alignment vertical="center"/>
    </xf>
    <xf numFmtId="0" fontId="19" fillId="0" borderId="17" xfId="0" applyNumberFormat="1" applyFont="1" applyFill="1" applyBorder="1" applyAlignment="1">
      <alignment vertical="center"/>
    </xf>
    <xf numFmtId="0" fontId="2" fillId="11" borderId="18" xfId="0" applyFont="1" applyFill="1" applyBorder="1" applyAlignment="1">
      <alignment horizontal="left"/>
    </xf>
    <xf numFmtId="0" fontId="20" fillId="0" borderId="0" xfId="0" applyFont="1" applyAlignment="1">
      <alignment horizontal="left"/>
    </xf>
    <xf numFmtId="1" fontId="20" fillId="0" borderId="0" xfId="0" applyNumberFormat="1" applyFont="1" applyAlignment="1">
      <alignment horizontal="left"/>
    </xf>
    <xf numFmtId="0" fontId="20" fillId="0" borderId="0" xfId="0" applyFont="1"/>
    <xf numFmtId="0" fontId="21" fillId="0" borderId="0" xfId="0" applyFont="1" applyAlignment="1">
      <alignment horizontal="left"/>
    </xf>
    <xf numFmtId="1" fontId="21" fillId="0" borderId="0" xfId="0" applyNumberFormat="1" applyFont="1" applyAlignment="1">
      <alignment horizontal="left"/>
    </xf>
    <xf numFmtId="14" fontId="21" fillId="0" borderId="0" xfId="0" applyNumberFormat="1" applyFont="1" applyAlignment="1">
      <alignment horizontal="left"/>
    </xf>
    <xf numFmtId="0" fontId="21" fillId="0" borderId="0" xfId="0" applyFont="1"/>
    <xf numFmtId="20" fontId="21" fillId="0" borderId="0" xfId="0" applyNumberFormat="1" applyFont="1" applyAlignment="1">
      <alignment horizontal="left"/>
    </xf>
    <xf numFmtId="14" fontId="20" fillId="0" borderId="0" xfId="0" applyNumberFormat="1" applyFont="1" applyAlignment="1">
      <alignment horizontal="left"/>
    </xf>
    <xf numFmtId="0" fontId="22" fillId="0" borderId="0" xfId="0" applyFont="1" applyAlignment="1">
      <alignment horizontal="left"/>
    </xf>
    <xf numFmtId="1" fontId="22" fillId="0" borderId="0" xfId="0" applyNumberFormat="1" applyFont="1" applyAlignment="1">
      <alignment horizontal="left"/>
    </xf>
    <xf numFmtId="14" fontId="22" fillId="0" borderId="0" xfId="0" applyNumberFormat="1" applyFont="1" applyAlignment="1">
      <alignment horizontal="left"/>
    </xf>
    <xf numFmtId="0" fontId="22" fillId="0" borderId="0" xfId="0" applyFont="1"/>
    <xf numFmtId="0" fontId="23" fillId="0" borderId="0" xfId="0" applyFont="1"/>
    <xf numFmtId="0" fontId="23" fillId="0" borderId="0" xfId="0" applyFont="1" applyAlignment="1">
      <alignment horizontal="left"/>
    </xf>
    <xf numFmtId="0" fontId="0" fillId="0" borderId="0" xfId="0" applyAlignment="1">
      <alignment horizontal="left"/>
    </xf>
    <xf numFmtId="0" fontId="23" fillId="0" borderId="0" xfId="0" applyNumberFormat="1" applyFont="1"/>
    <xf numFmtId="0" fontId="0" fillId="0" borderId="0" xfId="0" applyNumberFormat="1"/>
    <xf numFmtId="3" fontId="0" fillId="0" borderId="0" xfId="0" applyNumberFormat="1"/>
    <xf numFmtId="0" fontId="24" fillId="11" borderId="0" xfId="0" applyNumberFormat="1" applyFont="1" applyFill="1" applyBorder="1" applyAlignment="1">
      <alignment horizontal="left"/>
    </xf>
    <xf numFmtId="0" fontId="24" fillId="11" borderId="18" xfId="0" applyFont="1" applyFill="1" applyBorder="1"/>
    <xf numFmtId="3" fontId="0" fillId="0" borderId="0" xfId="0" applyNumberFormat="1" applyAlignment="1">
      <alignment horizontal="center"/>
    </xf>
    <xf numFmtId="0" fontId="25" fillId="12" borderId="0" xfId="0" applyFont="1" applyFill="1" applyAlignment="1"/>
    <xf numFmtId="0" fontId="23" fillId="0" borderId="0" xfId="0" applyNumberFormat="1" applyFont="1" applyAlignment="1">
      <alignment horizontal="center"/>
    </xf>
    <xf numFmtId="0" fontId="25" fillId="12" borderId="0" xfId="0" applyFont="1" applyFill="1" applyAlignment="1">
      <alignment horizontal="left"/>
    </xf>
    <xf numFmtId="3" fontId="2" fillId="0" borderId="0" xfId="0" applyNumberFormat="1" applyFont="1" applyAlignment="1">
      <alignment horizontal="left"/>
    </xf>
    <xf numFmtId="168" fontId="20" fillId="0" borderId="0" xfId="0" applyNumberFormat="1" applyFont="1" applyAlignment="1">
      <alignment horizontal="left"/>
    </xf>
    <xf numFmtId="168" fontId="21" fillId="0" borderId="0" xfId="0" applyNumberFormat="1" applyFont="1" applyAlignment="1">
      <alignment horizontal="left"/>
    </xf>
    <xf numFmtId="0" fontId="7" fillId="0" borderId="0" xfId="0" applyFont="1" applyFill="1"/>
    <xf numFmtId="0" fontId="7" fillId="0" borderId="0" xfId="0" applyFont="1" applyFill="1" applyBorder="1"/>
    <xf numFmtId="0" fontId="3" fillId="0" borderId="0" xfId="0" applyFont="1" applyFill="1" applyBorder="1" applyAlignment="1">
      <alignment horizontal="left" vertical="center"/>
    </xf>
    <xf numFmtId="0" fontId="33" fillId="0" borderId="0" xfId="0" applyFont="1"/>
    <xf numFmtId="0" fontId="7" fillId="0" borderId="0" xfId="0" applyFont="1" applyFill="1" applyBorder="1" applyAlignment="1">
      <alignment horizontal="left"/>
    </xf>
    <xf numFmtId="0" fontId="7" fillId="0" borderId="0" xfId="0" applyFont="1" applyAlignment="1">
      <alignment horizontal="left"/>
    </xf>
    <xf numFmtId="3" fontId="44" fillId="0" borderId="0" xfId="0" applyNumberFormat="1" applyFont="1" applyAlignment="1">
      <alignment horizontal="left"/>
    </xf>
    <xf numFmtId="0" fontId="33" fillId="0" borderId="0" xfId="0" applyFont="1" applyFill="1" applyBorder="1" applyAlignment="1">
      <alignment horizontal="left" vertical="center"/>
    </xf>
    <xf numFmtId="0" fontId="44" fillId="0" borderId="0" xfId="0" applyFont="1" applyAlignment="1">
      <alignment horizontal="left"/>
    </xf>
    <xf numFmtId="0" fontId="2" fillId="0" borderId="0" xfId="0" applyFont="1" applyFill="1" applyAlignment="1">
      <alignment vertical="center"/>
    </xf>
    <xf numFmtId="0" fontId="19" fillId="0" borderId="0" xfId="0" applyFont="1" applyFill="1" applyBorder="1" applyAlignment="1">
      <alignment horizontal="center" vertical="center"/>
    </xf>
    <xf numFmtId="3" fontId="44" fillId="0" borderId="0" xfId="0" applyNumberFormat="1" applyFont="1" applyFill="1" applyAlignment="1">
      <alignment horizontal="left"/>
    </xf>
    <xf numFmtId="0" fontId="6" fillId="0" borderId="0" xfId="0" applyFont="1" applyFill="1" applyBorder="1" applyAlignment="1">
      <alignment horizontal="right" vertical="center"/>
    </xf>
    <xf numFmtId="9" fontId="2" fillId="0" borderId="0" xfId="0" applyNumberFormat="1" applyFont="1" applyFill="1" applyBorder="1" applyAlignment="1">
      <alignment horizontal="right"/>
    </xf>
    <xf numFmtId="0" fontId="37" fillId="0" borderId="0" xfId="0" applyFont="1" applyFill="1" applyBorder="1" applyAlignment="1">
      <alignment vertical="center"/>
    </xf>
    <xf numFmtId="9" fontId="3" fillId="0" borderId="0" xfId="0" applyNumberFormat="1" applyFont="1" applyAlignment="1">
      <alignment horizontal="left"/>
    </xf>
    <xf numFmtId="0" fontId="2" fillId="0" borderId="0" xfId="0" applyNumberFormat="1" applyFont="1" applyFill="1" applyBorder="1" applyAlignment="1">
      <alignment vertical="center"/>
    </xf>
    <xf numFmtId="0" fontId="33" fillId="0" borderId="0" xfId="0" applyNumberFormat="1" applyFont="1" applyFill="1" applyBorder="1"/>
    <xf numFmtId="0" fontId="43" fillId="0" borderId="0" xfId="0" applyNumberFormat="1" applyFont="1" applyFill="1" applyBorder="1"/>
    <xf numFmtId="0" fontId="34" fillId="0" borderId="0" xfId="0" applyNumberFormat="1" applyFont="1" applyBorder="1"/>
    <xf numFmtId="0" fontId="33" fillId="0" borderId="28" xfId="0" applyFont="1" applyBorder="1" applyAlignment="1">
      <alignment vertical="center"/>
    </xf>
    <xf numFmtId="0" fontId="33" fillId="0" borderId="28" xfId="0" applyFont="1" applyFill="1" applyBorder="1" applyAlignment="1">
      <alignment vertical="center"/>
    </xf>
    <xf numFmtId="0" fontId="33" fillId="0" borderId="28" xfId="0" applyFont="1" applyBorder="1"/>
    <xf numFmtId="0" fontId="43" fillId="0" borderId="28" xfId="0" applyFont="1" applyBorder="1"/>
    <xf numFmtId="0" fontId="43" fillId="0" borderId="28" xfId="0" applyFont="1" applyFill="1" applyBorder="1"/>
    <xf numFmtId="9" fontId="3" fillId="0" borderId="0" xfId="0" applyNumberFormat="1" applyFont="1" applyAlignment="1">
      <alignment horizontal="right"/>
    </xf>
    <xf numFmtId="9" fontId="3" fillId="0" borderId="0" xfId="0" applyNumberFormat="1" applyFont="1" applyFill="1" applyBorder="1" applyAlignment="1">
      <alignment horizontal="right" vertical="center"/>
    </xf>
    <xf numFmtId="9" fontId="3" fillId="0" borderId="0" xfId="0" applyNumberFormat="1" applyFont="1" applyFill="1" applyBorder="1" applyAlignment="1">
      <alignment horizontal="right"/>
    </xf>
    <xf numFmtId="0" fontId="40" fillId="0" borderId="0" xfId="0" applyFont="1" applyBorder="1" applyAlignment="1">
      <alignment horizontal="left"/>
    </xf>
    <xf numFmtId="0" fontId="47" fillId="0" borderId="0" xfId="0" applyFont="1" applyFill="1" applyBorder="1" applyAlignment="1">
      <alignment horizontal="left"/>
    </xf>
    <xf numFmtId="0" fontId="2" fillId="0" borderId="0" xfId="0" applyNumberFormat="1" applyFont="1" applyFill="1" applyBorder="1" applyAlignment="1"/>
    <xf numFmtId="3" fontId="2" fillId="0" borderId="0" xfId="0" applyNumberFormat="1" applyFont="1" applyFill="1" applyBorder="1" applyAlignment="1">
      <alignment horizontal="left"/>
    </xf>
    <xf numFmtId="0" fontId="46" fillId="16" borderId="0" xfId="0" applyFont="1" applyFill="1" applyBorder="1" applyAlignment="1">
      <alignment vertical="center"/>
    </xf>
    <xf numFmtId="9" fontId="3" fillId="0" borderId="0" xfId="0" applyNumberFormat="1" applyFont="1"/>
    <xf numFmtId="0" fontId="2" fillId="0" borderId="0" xfId="0" applyFont="1" applyBorder="1" applyAlignment="1">
      <alignment vertical="center"/>
    </xf>
    <xf numFmtId="3" fontId="1" fillId="0" borderId="0" xfId="0" applyNumberFormat="1" applyFont="1" applyFill="1" applyBorder="1" applyAlignment="1">
      <alignment horizontal="left"/>
    </xf>
    <xf numFmtId="0" fontId="33" fillId="0" borderId="30" xfId="0" applyFont="1" applyBorder="1"/>
    <xf numFmtId="0" fontId="2" fillId="0" borderId="31" xfId="0" applyNumberFormat="1" applyFont="1" applyBorder="1"/>
    <xf numFmtId="0" fontId="2" fillId="0" borderId="31" xfId="0" applyFont="1" applyBorder="1" applyAlignment="1">
      <alignment horizontal="left"/>
    </xf>
    <xf numFmtId="3" fontId="2" fillId="0" borderId="31" xfId="0" applyNumberFormat="1" applyFont="1" applyBorder="1" applyAlignment="1">
      <alignment horizontal="left"/>
    </xf>
    <xf numFmtId="0" fontId="2" fillId="0" borderId="31" xfId="0" applyFont="1" applyBorder="1"/>
    <xf numFmtId="9" fontId="3" fillId="0" borderId="31" xfId="0" applyNumberFormat="1" applyFont="1" applyBorder="1" applyAlignment="1">
      <alignment horizontal="right"/>
    </xf>
    <xf numFmtId="9" fontId="3" fillId="0" borderId="32" xfId="0" applyNumberFormat="1" applyFont="1" applyBorder="1" applyAlignment="1">
      <alignment horizontal="left"/>
    </xf>
    <xf numFmtId="0" fontId="33" fillId="0" borderId="28" xfId="0" applyFont="1" applyFill="1" applyBorder="1"/>
    <xf numFmtId="9" fontId="3" fillId="0" borderId="29" xfId="0" applyNumberFormat="1" applyFont="1" applyFill="1" applyBorder="1" applyAlignment="1">
      <alignment horizontal="left"/>
    </xf>
    <xf numFmtId="9" fontId="3" fillId="0" borderId="29" xfId="0" applyNumberFormat="1" applyFont="1" applyFill="1" applyBorder="1" applyAlignment="1">
      <alignment horizontal="left" vertical="center"/>
    </xf>
    <xf numFmtId="0" fontId="33" fillId="0" borderId="33" xfId="0" applyFont="1" applyBorder="1"/>
    <xf numFmtId="0" fontId="3" fillId="0" borderId="34" xfId="0" applyNumberFormat="1" applyFont="1" applyBorder="1"/>
    <xf numFmtId="9" fontId="3" fillId="0" borderId="34" xfId="0" applyNumberFormat="1" applyFont="1" applyBorder="1" applyAlignment="1">
      <alignment horizontal="right"/>
    </xf>
    <xf numFmtId="9" fontId="3" fillId="0" borderId="35" xfId="0" applyNumberFormat="1" applyFont="1" applyBorder="1" applyAlignment="1">
      <alignment horizontal="left"/>
    </xf>
    <xf numFmtId="0" fontId="52" fillId="0" borderId="0" xfId="0" applyNumberFormat="1" applyFont="1" applyBorder="1"/>
    <xf numFmtId="0" fontId="20" fillId="6" borderId="0" xfId="0" applyFont="1" applyFill="1" applyBorder="1" applyAlignment="1">
      <alignment vertical="center"/>
    </xf>
    <xf numFmtId="0" fontId="42" fillId="6" borderId="0" xfId="0" applyFont="1" applyFill="1" applyBorder="1" applyAlignment="1">
      <alignment vertical="center"/>
    </xf>
    <xf numFmtId="9" fontId="36" fillId="0" borderId="0" xfId="0" applyNumberFormat="1" applyFont="1" applyFill="1" applyBorder="1" applyAlignment="1">
      <alignment horizontal="right"/>
    </xf>
    <xf numFmtId="0" fontId="39" fillId="0" borderId="0" xfId="0" applyFont="1" applyFill="1" applyBorder="1" applyAlignment="1">
      <alignment horizontal="left"/>
    </xf>
    <xf numFmtId="0" fontId="2" fillId="0" borderId="37" xfId="0" applyFont="1" applyFill="1" applyBorder="1" applyAlignment="1">
      <alignment vertical="center"/>
    </xf>
    <xf numFmtId="0" fontId="37" fillId="0" borderId="37" xfId="0" applyFont="1" applyFill="1" applyBorder="1" applyAlignment="1">
      <alignment vertical="center"/>
    </xf>
    <xf numFmtId="0" fontId="2" fillId="0" borderId="37" xfId="0" applyFont="1" applyFill="1" applyBorder="1"/>
    <xf numFmtId="0" fontId="7" fillId="0" borderId="37" xfId="0" applyFont="1" applyFill="1" applyBorder="1"/>
    <xf numFmtId="3" fontId="2" fillId="0" borderId="0" xfId="0" applyNumberFormat="1" applyFont="1" applyBorder="1" applyAlignment="1">
      <alignment horizontal="left"/>
    </xf>
    <xf numFmtId="0" fontId="51" fillId="0" borderId="0" xfId="0" applyFont="1" applyFill="1" applyBorder="1" applyAlignment="1">
      <alignment horizontal="right" vertical="top"/>
    </xf>
    <xf numFmtId="9" fontId="6" fillId="0" borderId="0" xfId="0" applyNumberFormat="1" applyFont="1" applyFill="1" applyBorder="1" applyAlignment="1">
      <alignment horizontal="right" vertical="top"/>
    </xf>
    <xf numFmtId="0" fontId="48" fillId="0" borderId="0" xfId="0" applyFont="1" applyFill="1" applyBorder="1" applyAlignment="1">
      <alignment horizontal="right" vertical="top"/>
    </xf>
    <xf numFmtId="0" fontId="2" fillId="0" borderId="36" xfId="0" applyFont="1" applyBorder="1" applyAlignment="1">
      <alignment vertical="center"/>
    </xf>
    <xf numFmtId="0" fontId="46" fillId="16" borderId="42" xfId="0" applyFont="1" applyFill="1" applyBorder="1" applyAlignment="1">
      <alignment vertical="center"/>
    </xf>
    <xf numFmtId="9" fontId="46" fillId="16" borderId="43" xfId="0" applyNumberFormat="1" applyFont="1" applyFill="1" applyBorder="1" applyAlignment="1">
      <alignment horizontal="right" vertical="center"/>
    </xf>
    <xf numFmtId="0" fontId="49" fillId="16" borderId="44" xfId="0" applyFont="1" applyFill="1" applyBorder="1" applyAlignment="1">
      <alignment horizontal="left"/>
    </xf>
    <xf numFmtId="0" fontId="38" fillId="0" borderId="28" xfId="0" applyNumberFormat="1" applyFont="1" applyFill="1" applyBorder="1" applyAlignment="1">
      <alignment vertical="center"/>
    </xf>
    <xf numFmtId="0" fontId="38" fillId="0" borderId="29" xfId="0" applyNumberFormat="1" applyFont="1" applyFill="1" applyBorder="1" applyAlignment="1">
      <alignment vertical="center"/>
    </xf>
    <xf numFmtId="0" fontId="48" fillId="14" borderId="41" xfId="0" applyFont="1" applyFill="1" applyBorder="1" applyAlignment="1">
      <alignment horizontal="right"/>
    </xf>
    <xf numFmtId="0" fontId="30" fillId="15" borderId="13" xfId="0" applyNumberFormat="1" applyFont="1" applyFill="1" applyBorder="1"/>
    <xf numFmtId="0" fontId="7" fillId="0" borderId="0" xfId="0" applyFont="1" applyAlignment="1">
      <alignment horizontal="left" vertical="center"/>
    </xf>
    <xf numFmtId="3" fontId="44" fillId="0" borderId="0" xfId="0" applyNumberFormat="1" applyFont="1" applyAlignment="1">
      <alignment horizontal="left" vertical="center"/>
    </xf>
    <xf numFmtId="0" fontId="3" fillId="0" borderId="48" xfId="0" applyNumberFormat="1" applyFont="1" applyBorder="1"/>
    <xf numFmtId="0" fontId="2" fillId="0" borderId="48" xfId="0" applyFont="1" applyFill="1" applyBorder="1" applyAlignment="1">
      <alignment horizontal="left"/>
    </xf>
    <xf numFmtId="0" fontId="2" fillId="0" borderId="48" xfId="0" applyFont="1" applyBorder="1"/>
    <xf numFmtId="0" fontId="2" fillId="0" borderId="48" xfId="0" applyFont="1" applyFill="1" applyBorder="1"/>
    <xf numFmtId="0" fontId="2" fillId="0" borderId="48" xfId="0" applyFont="1" applyBorder="1" applyAlignment="1">
      <alignment horizontal="left"/>
    </xf>
    <xf numFmtId="0" fontId="19" fillId="0" borderId="29" xfId="0" applyFont="1" applyFill="1" applyBorder="1" applyAlignment="1">
      <alignment horizontal="center" vertical="center"/>
    </xf>
    <xf numFmtId="9" fontId="46" fillId="0" borderId="29" xfId="0" applyNumberFormat="1" applyFont="1" applyFill="1" applyBorder="1" applyAlignment="1">
      <alignment horizontal="left" vertical="center"/>
    </xf>
    <xf numFmtId="9" fontId="3" fillId="0" borderId="29" xfId="0" applyNumberFormat="1" applyFont="1" applyBorder="1" applyAlignment="1">
      <alignment horizontal="left"/>
    </xf>
    <xf numFmtId="0" fontId="38" fillId="2" borderId="0" xfId="0" applyNumberFormat="1" applyFont="1" applyFill="1" applyBorder="1" applyAlignment="1">
      <alignment vertical="center"/>
    </xf>
    <xf numFmtId="3" fontId="2" fillId="0" borderId="0" xfId="0" applyNumberFormat="1" applyFont="1" applyAlignment="1">
      <alignment horizontal="right"/>
    </xf>
    <xf numFmtId="3" fontId="2" fillId="0" borderId="31" xfId="0" applyNumberFormat="1" applyFont="1" applyBorder="1" applyAlignment="1">
      <alignment horizontal="right"/>
    </xf>
    <xf numFmtId="3" fontId="2" fillId="0" borderId="0" xfId="0" applyNumberFormat="1" applyFont="1" applyFill="1" applyBorder="1" applyAlignment="1">
      <alignment horizontal="right"/>
    </xf>
    <xf numFmtId="3" fontId="2" fillId="0" borderId="0" xfId="0" applyNumberFormat="1" applyFont="1" applyBorder="1" applyAlignment="1">
      <alignment horizontal="right"/>
    </xf>
    <xf numFmtId="0" fontId="2" fillId="0" borderId="48" xfId="0" applyFont="1" applyFill="1" applyBorder="1" applyAlignment="1">
      <alignment horizontal="right"/>
    </xf>
    <xf numFmtId="9" fontId="50" fillId="0" borderId="0" xfId="0" applyNumberFormat="1" applyFont="1" applyFill="1" applyBorder="1" applyAlignment="1">
      <alignment horizontal="right" vertical="center"/>
    </xf>
    <xf numFmtId="3" fontId="3" fillId="0" borderId="0" xfId="0" applyNumberFormat="1" applyFont="1" applyBorder="1" applyAlignment="1">
      <alignment horizontal="right"/>
    </xf>
    <xf numFmtId="9" fontId="50" fillId="17" borderId="49" xfId="0" applyNumberFormat="1" applyFont="1" applyFill="1" applyBorder="1" applyAlignment="1">
      <alignment horizontal="right" vertical="center"/>
    </xf>
    <xf numFmtId="9" fontId="3" fillId="18" borderId="0" xfId="0" applyNumberFormat="1" applyFont="1" applyFill="1" applyBorder="1" applyAlignment="1">
      <alignment horizontal="right"/>
    </xf>
    <xf numFmtId="0" fontId="45" fillId="19" borderId="41" xfId="0" applyFont="1" applyFill="1" applyBorder="1" applyAlignment="1">
      <alignment horizontal="right" vertical="center"/>
    </xf>
    <xf numFmtId="0" fontId="45" fillId="19" borderId="41" xfId="0" applyFont="1" applyFill="1" applyBorder="1" applyAlignment="1">
      <alignment horizontal="left" vertical="center"/>
    </xf>
    <xf numFmtId="0" fontId="53" fillId="2" borderId="0" xfId="0" applyNumberFormat="1" applyFont="1" applyFill="1" applyBorder="1" applyAlignment="1">
      <alignment horizontal="right" vertical="center"/>
    </xf>
    <xf numFmtId="9" fontId="3" fillId="0" borderId="0" xfId="0" applyNumberFormat="1" applyFont="1" applyFill="1" applyBorder="1" applyAlignment="1">
      <alignment horizontal="left"/>
    </xf>
    <xf numFmtId="9" fontId="3" fillId="0" borderId="0" xfId="0" applyNumberFormat="1" applyFont="1" applyFill="1" applyBorder="1" applyAlignment="1">
      <alignment horizontal="left" vertical="center"/>
    </xf>
    <xf numFmtId="0" fontId="53" fillId="2" borderId="0" xfId="0" applyNumberFormat="1" applyFont="1" applyFill="1" applyBorder="1" applyAlignment="1">
      <alignment vertical="center"/>
    </xf>
    <xf numFmtId="0" fontId="45" fillId="19" borderId="0" xfId="0" applyFont="1" applyFill="1" applyBorder="1" applyAlignment="1">
      <alignment horizontal="left" vertical="center"/>
    </xf>
    <xf numFmtId="0" fontId="45" fillId="19" borderId="0" xfId="0" applyFont="1" applyFill="1" applyBorder="1" applyAlignment="1">
      <alignment horizontal="right" vertical="center"/>
    </xf>
    <xf numFmtId="9" fontId="46" fillId="16" borderId="0" xfId="0" applyNumberFormat="1" applyFont="1" applyFill="1" applyBorder="1" applyAlignment="1">
      <alignment horizontal="right" vertical="center"/>
    </xf>
    <xf numFmtId="9" fontId="46" fillId="0" borderId="0" xfId="0" applyNumberFormat="1" applyFont="1" applyFill="1" applyBorder="1" applyAlignment="1">
      <alignment horizontal="left" vertical="center"/>
    </xf>
    <xf numFmtId="0" fontId="48" fillId="14" borderId="0" xfId="0" applyFont="1" applyFill="1" applyBorder="1" applyAlignment="1">
      <alignment horizontal="right"/>
    </xf>
    <xf numFmtId="0" fontId="49" fillId="16" borderId="0" xfId="0" applyFont="1" applyFill="1" applyBorder="1" applyAlignment="1">
      <alignment horizontal="left"/>
    </xf>
    <xf numFmtId="0" fontId="33" fillId="0" borderId="50" xfId="0" applyFont="1" applyBorder="1"/>
    <xf numFmtId="0" fontId="2" fillId="0" borderId="51" xfId="0" applyNumberFormat="1" applyFont="1" applyBorder="1"/>
    <xf numFmtId="0" fontId="2" fillId="0" borderId="51" xfId="0" applyFont="1" applyBorder="1" applyAlignment="1">
      <alignment horizontal="left"/>
    </xf>
    <xf numFmtId="3" fontId="2" fillId="0" borderId="51" xfId="0" applyNumberFormat="1" applyFont="1" applyBorder="1" applyAlignment="1">
      <alignment horizontal="left"/>
    </xf>
    <xf numFmtId="3" fontId="2" fillId="0" borderId="51" xfId="0" applyNumberFormat="1" applyFont="1" applyBorder="1" applyAlignment="1">
      <alignment horizontal="right"/>
    </xf>
    <xf numFmtId="0" fontId="2" fillId="0" borderId="51" xfId="0" applyFont="1" applyBorder="1"/>
    <xf numFmtId="9" fontId="3" fillId="0" borderId="51" xfId="0" applyNumberFormat="1" applyFont="1" applyBorder="1" applyAlignment="1">
      <alignment horizontal="right"/>
    </xf>
    <xf numFmtId="0" fontId="33" fillId="0" borderId="52" xfId="0" applyFont="1" applyBorder="1"/>
    <xf numFmtId="0" fontId="38" fillId="0" borderId="52" xfId="0" applyNumberFormat="1" applyFont="1" applyFill="1" applyBorder="1" applyAlignment="1">
      <alignment vertical="center"/>
    </xf>
    <xf numFmtId="0" fontId="33" fillId="0" borderId="52" xfId="0" applyFont="1" applyFill="1" applyBorder="1"/>
    <xf numFmtId="0" fontId="33" fillId="0" borderId="52" xfId="0" applyFont="1" applyBorder="1" applyAlignment="1">
      <alignment vertical="center"/>
    </xf>
    <xf numFmtId="0" fontId="33" fillId="0" borderId="52" xfId="0" applyFont="1" applyFill="1" applyBorder="1" applyAlignment="1">
      <alignment vertical="center"/>
    </xf>
    <xf numFmtId="0" fontId="43" fillId="0" borderId="52" xfId="0" applyFont="1" applyBorder="1"/>
    <xf numFmtId="0" fontId="43" fillId="0" borderId="52" xfId="0" applyFont="1" applyFill="1" applyBorder="1"/>
    <xf numFmtId="0" fontId="33" fillId="0" borderId="53" xfId="0" applyFont="1" applyBorder="1"/>
    <xf numFmtId="9" fontId="3" fillId="0" borderId="48" xfId="0" applyNumberFormat="1" applyFont="1" applyBorder="1" applyAlignment="1">
      <alignment horizontal="right"/>
    </xf>
    <xf numFmtId="0" fontId="0" fillId="0" borderId="0" xfId="0" applyBorder="1"/>
    <xf numFmtId="3" fontId="44" fillId="0" borderId="0" xfId="0" applyNumberFormat="1" applyFont="1" applyFill="1" applyBorder="1" applyAlignment="1">
      <alignment horizontal="left"/>
    </xf>
    <xf numFmtId="9" fontId="3" fillId="0" borderId="1" xfId="0" applyNumberFormat="1" applyFont="1" applyBorder="1" applyAlignment="1">
      <alignment horizontal="left"/>
    </xf>
    <xf numFmtId="0" fontId="7" fillId="0" borderId="1" xfId="0" applyFont="1" applyBorder="1" applyAlignment="1">
      <alignment horizontal="left"/>
    </xf>
    <xf numFmtId="9" fontId="3" fillId="0" borderId="54" xfId="0" applyNumberFormat="1" applyFont="1" applyBorder="1" applyAlignment="1">
      <alignment horizontal="left"/>
    </xf>
    <xf numFmtId="0" fontId="7" fillId="0" borderId="54" xfId="0" applyFont="1" applyBorder="1" applyAlignment="1">
      <alignment horizontal="left"/>
    </xf>
    <xf numFmtId="0" fontId="0" fillId="0" borderId="55" xfId="0" applyBorder="1"/>
    <xf numFmtId="0" fontId="0" fillId="0" borderId="56" xfId="0" applyBorder="1"/>
    <xf numFmtId="0" fontId="0" fillId="0" borderId="57" xfId="0" applyBorder="1"/>
    <xf numFmtId="9" fontId="6" fillId="0" borderId="0" xfId="0" applyNumberFormat="1" applyFont="1" applyFill="1" applyBorder="1" applyAlignment="1">
      <alignment horizontal="right"/>
    </xf>
    <xf numFmtId="9" fontId="2" fillId="0" borderId="0" xfId="0" applyNumberFormat="1" applyFont="1" applyFill="1" applyBorder="1" applyAlignment="1">
      <alignment horizontal="right" vertical="center"/>
    </xf>
    <xf numFmtId="9" fontId="50" fillId="0" borderId="0" xfId="0" applyNumberFormat="1" applyFont="1" applyFill="1" applyBorder="1" applyAlignment="1">
      <alignment horizontal="right"/>
    </xf>
    <xf numFmtId="0" fontId="7" fillId="2" borderId="0" xfId="0" applyFont="1" applyFill="1" applyBorder="1" applyAlignment="1">
      <alignment horizontal="left" vertical="center"/>
    </xf>
    <xf numFmtId="0" fontId="2" fillId="0" borderId="0" xfId="0" applyNumberFormat="1" applyFont="1" applyAlignment="1">
      <alignment horizontal="right"/>
    </xf>
    <xf numFmtId="0" fontId="2" fillId="0" borderId="51" xfId="0" applyNumberFormat="1" applyFont="1" applyBorder="1" applyAlignment="1">
      <alignment horizontal="right"/>
    </xf>
    <xf numFmtId="0" fontId="2" fillId="0" borderId="0" xfId="0" applyNumberFormat="1" applyFont="1" applyFill="1" applyBorder="1" applyAlignment="1">
      <alignment horizontal="right"/>
    </xf>
    <xf numFmtId="0" fontId="2" fillId="0" borderId="0" xfId="0" applyNumberFormat="1" applyFont="1" applyBorder="1" applyAlignment="1">
      <alignment horizontal="right"/>
    </xf>
    <xf numFmtId="0" fontId="43" fillId="0" borderId="0" xfId="0" applyNumberFormat="1" applyFont="1" applyFill="1" applyBorder="1" applyAlignment="1">
      <alignment horizontal="right"/>
    </xf>
    <xf numFmtId="0" fontId="34" fillId="0" borderId="0" xfId="0" applyNumberFormat="1" applyFont="1" applyBorder="1" applyAlignment="1">
      <alignment horizontal="right"/>
    </xf>
    <xf numFmtId="0" fontId="52" fillId="0" borderId="0" xfId="0" applyNumberFormat="1" applyFont="1" applyBorder="1" applyAlignment="1">
      <alignment horizontal="right"/>
    </xf>
    <xf numFmtId="0" fontId="3" fillId="0" borderId="0" xfId="0" applyNumberFormat="1" applyFont="1" applyBorder="1" applyAlignment="1">
      <alignment horizontal="right"/>
    </xf>
    <xf numFmtId="0" fontId="3" fillId="0" borderId="48" xfId="0" applyNumberFormat="1" applyFont="1" applyBorder="1" applyAlignment="1">
      <alignment horizontal="right"/>
    </xf>
    <xf numFmtId="0" fontId="3" fillId="0" borderId="0" xfId="0" applyNumberFormat="1" applyFont="1" applyAlignment="1">
      <alignment horizontal="right"/>
    </xf>
    <xf numFmtId="168" fontId="54" fillId="0" borderId="0" xfId="0" applyNumberFormat="1" applyFont="1" applyAlignment="1">
      <alignment horizontal="left"/>
    </xf>
    <xf numFmtId="0" fontId="54" fillId="0" borderId="0" xfId="0" applyFont="1" applyAlignment="1">
      <alignment horizontal="left"/>
    </xf>
    <xf numFmtId="0" fontId="7" fillId="11" borderId="0" xfId="0" applyNumberFormat="1" applyFont="1" applyFill="1" applyBorder="1" applyAlignment="1">
      <alignment horizontal="left"/>
    </xf>
    <xf numFmtId="0" fontId="5" fillId="0" borderId="0" xfId="0" applyFont="1" applyFill="1" applyBorder="1"/>
    <xf numFmtId="3" fontId="7" fillId="0" borderId="0" xfId="0" applyNumberFormat="1" applyFont="1" applyAlignment="1">
      <alignment horizontal="left"/>
    </xf>
    <xf numFmtId="9" fontId="50" fillId="17" borderId="59" xfId="0" applyNumberFormat="1" applyFont="1" applyFill="1" applyBorder="1" applyAlignment="1">
      <alignment horizontal="right" vertical="center"/>
    </xf>
    <xf numFmtId="9" fontId="50" fillId="17" borderId="60" xfId="0" applyNumberFormat="1" applyFont="1" applyFill="1" applyBorder="1" applyAlignment="1">
      <alignment horizontal="right" vertical="center"/>
    </xf>
    <xf numFmtId="9" fontId="3" fillId="18" borderId="58" xfId="0" applyNumberFormat="1" applyFont="1" applyFill="1" applyBorder="1" applyAlignment="1">
      <alignment horizontal="right"/>
    </xf>
    <xf numFmtId="0" fontId="20" fillId="6" borderId="61" xfId="0" applyFont="1" applyFill="1" applyBorder="1" applyAlignment="1">
      <alignment vertical="center"/>
    </xf>
    <xf numFmtId="0" fontId="42" fillId="6" borderId="61" xfId="0" applyFont="1" applyFill="1" applyBorder="1" applyAlignment="1">
      <alignment vertical="center"/>
    </xf>
    <xf numFmtId="0" fontId="20" fillId="6" borderId="61" xfId="0" applyFont="1" applyFill="1" applyBorder="1" applyAlignment="1">
      <alignment horizontal="right" vertical="center"/>
    </xf>
    <xf numFmtId="0" fontId="42" fillId="6" borderId="61" xfId="0" applyFont="1" applyFill="1" applyBorder="1" applyAlignment="1">
      <alignment horizontal="right" vertical="center"/>
    </xf>
    <xf numFmtId="0" fontId="30" fillId="15" borderId="13" xfId="0" applyNumberFormat="1" applyFont="1" applyFill="1" applyBorder="1" applyAlignment="1">
      <alignment horizontal="right"/>
    </xf>
    <xf numFmtId="0" fontId="35" fillId="0" borderId="0" xfId="0" applyNumberFormat="1" applyFont="1" applyFill="1" applyBorder="1" applyAlignment="1">
      <alignment vertical="center"/>
    </xf>
    <xf numFmtId="0" fontId="3" fillId="0" borderId="0" xfId="0" applyFont="1" applyAlignment="1">
      <alignment vertical="center"/>
    </xf>
    <xf numFmtId="0" fontId="13" fillId="3" borderId="62" xfId="0" applyFont="1" applyFill="1" applyBorder="1" applyAlignment="1">
      <alignment horizontal="center" vertical="center"/>
    </xf>
    <xf numFmtId="0" fontId="13" fillId="0" borderId="0" xfId="0" applyFont="1" applyFill="1" applyBorder="1" applyAlignment="1">
      <alignment horizontal="center" vertical="center"/>
    </xf>
    <xf numFmtId="0" fontId="34" fillId="0" borderId="0" xfId="0" applyFont="1" applyAlignment="1">
      <alignment vertical="center"/>
    </xf>
    <xf numFmtId="0" fontId="13" fillId="0" borderId="0" xfId="0" applyFont="1" applyBorder="1" applyAlignment="1">
      <alignment horizontal="center" vertical="center"/>
    </xf>
    <xf numFmtId="0" fontId="20" fillId="0" borderId="0" xfId="0" applyFont="1" applyFill="1" applyBorder="1" applyAlignment="1">
      <alignment vertical="center"/>
    </xf>
    <xf numFmtId="0" fontId="34" fillId="0" borderId="0" xfId="0" applyNumberFormat="1" applyFont="1" applyFill="1" applyBorder="1"/>
    <xf numFmtId="0" fontId="13" fillId="3" borderId="27" xfId="0" applyFont="1" applyFill="1" applyBorder="1" applyAlignment="1">
      <alignment horizontal="center" vertical="center"/>
    </xf>
    <xf numFmtId="0" fontId="2" fillId="0" borderId="0" xfId="0" applyFont="1" applyBorder="1" applyAlignment="1">
      <alignment horizontal="center" vertical="center"/>
    </xf>
    <xf numFmtId="0" fontId="35" fillId="0" borderId="0" xfId="0" applyNumberFormat="1" applyFont="1" applyFill="1" applyBorder="1" applyAlignment="1">
      <alignment horizontal="right" vertical="center"/>
    </xf>
    <xf numFmtId="0" fontId="33" fillId="15" borderId="50" xfId="0" applyNumberFormat="1" applyFont="1" applyFill="1" applyBorder="1" applyAlignment="1">
      <alignment horizontal="right" vertical="center"/>
    </xf>
    <xf numFmtId="22" fontId="0" fillId="0" borderId="0" xfId="0" applyNumberFormat="1"/>
    <xf numFmtId="0" fontId="2" fillId="0" borderId="63" xfId="0" applyFont="1" applyBorder="1"/>
    <xf numFmtId="0" fontId="13" fillId="3" borderId="26" xfId="0" applyFont="1" applyFill="1" applyBorder="1" applyAlignment="1">
      <alignment horizontal="center" vertical="center"/>
    </xf>
    <xf numFmtId="0" fontId="2" fillId="0" borderId="64" xfId="0" applyFont="1" applyBorder="1"/>
    <xf numFmtId="0" fontId="2" fillId="0" borderId="1" xfId="0" applyFont="1" applyFill="1" applyBorder="1" applyAlignment="1">
      <alignment horizontal="right"/>
    </xf>
    <xf numFmtId="0" fontId="2" fillId="0" borderId="1" xfId="0" applyFont="1" applyFill="1" applyBorder="1"/>
    <xf numFmtId="0" fontId="2" fillId="0" borderId="65" xfId="0" applyFont="1" applyBorder="1"/>
    <xf numFmtId="0" fontId="34" fillId="0" borderId="66" xfId="0" applyFont="1" applyBorder="1" applyAlignment="1">
      <alignment vertical="center"/>
    </xf>
    <xf numFmtId="0" fontId="34" fillId="0" borderId="67" xfId="0" applyFont="1" applyBorder="1" applyAlignment="1">
      <alignment vertical="center"/>
    </xf>
    <xf numFmtId="0" fontId="2" fillId="0" borderId="66" xfId="0" applyFont="1" applyBorder="1"/>
    <xf numFmtId="0" fontId="2" fillId="0" borderId="67" xfId="0" applyFont="1" applyBorder="1"/>
    <xf numFmtId="0" fontId="3" fillId="0" borderId="66" xfId="0" applyFont="1" applyBorder="1" applyAlignment="1">
      <alignment vertical="center"/>
    </xf>
    <xf numFmtId="0" fontId="3" fillId="0" borderId="67" xfId="0" applyFont="1" applyBorder="1" applyAlignment="1">
      <alignment vertical="center"/>
    </xf>
    <xf numFmtId="0" fontId="2" fillId="0" borderId="68" xfId="0" applyFont="1" applyBorder="1"/>
    <xf numFmtId="0" fontId="34" fillId="0" borderId="54" xfId="0" applyNumberFormat="1" applyFont="1" applyBorder="1" applyAlignment="1">
      <alignment horizontal="right"/>
    </xf>
    <xf numFmtId="0" fontId="34" fillId="0" borderId="54" xfId="0" applyNumberFormat="1" applyFont="1" applyBorder="1"/>
    <xf numFmtId="0" fontId="2" fillId="0" borderId="54" xfId="0" applyFont="1" applyBorder="1"/>
    <xf numFmtId="0" fontId="2" fillId="0" borderId="69" xfId="0" applyFont="1" applyBorder="1"/>
    <xf numFmtId="0" fontId="34" fillId="0" borderId="0" xfId="0" applyFont="1" applyBorder="1" applyAlignment="1">
      <alignment vertical="center"/>
    </xf>
    <xf numFmtId="0" fontId="3" fillId="0" borderId="0" xfId="0" applyFont="1" applyBorder="1" applyAlignment="1">
      <alignment vertical="center"/>
    </xf>
    <xf numFmtId="0" fontId="55" fillId="4" borderId="0" xfId="0" applyFont="1" applyFill="1" applyBorder="1" applyAlignment="1">
      <alignment horizontal="center" vertical="center"/>
    </xf>
    <xf numFmtId="0" fontId="13" fillId="0" borderId="8" xfId="0" applyFont="1" applyFill="1" applyBorder="1" applyAlignment="1">
      <alignment horizontal="center" vertical="center"/>
    </xf>
    <xf numFmtId="0" fontId="2" fillId="0" borderId="8" xfId="0" applyFont="1" applyBorder="1"/>
    <xf numFmtId="0" fontId="2" fillId="0" borderId="8" xfId="0" applyFont="1" applyBorder="1" applyAlignment="1">
      <alignment horizontal="center" vertical="center"/>
    </xf>
    <xf numFmtId="0" fontId="55" fillId="4" borderId="70" xfId="0" applyFont="1" applyFill="1" applyBorder="1" applyAlignment="1">
      <alignment horizontal="center" vertical="center"/>
    </xf>
    <xf numFmtId="0" fontId="2" fillId="0" borderId="71" xfId="0" applyFont="1" applyBorder="1"/>
    <xf numFmtId="0" fontId="2" fillId="0" borderId="72" xfId="0" applyFont="1" applyBorder="1"/>
    <xf numFmtId="0" fontId="2" fillId="0" borderId="73" xfId="0" applyFont="1" applyBorder="1"/>
    <xf numFmtId="0" fontId="57" fillId="0" borderId="0" xfId="0" applyNumberFormat="1" applyFont="1" applyBorder="1" applyAlignment="1">
      <alignment horizontal="right"/>
    </xf>
    <xf numFmtId="0" fontId="58" fillId="0" borderId="0" xfId="0" applyNumberFormat="1" applyFont="1" applyBorder="1" applyAlignment="1">
      <alignment horizontal="right"/>
    </xf>
    <xf numFmtId="0" fontId="2" fillId="0" borderId="4" xfId="0" applyFont="1" applyBorder="1"/>
    <xf numFmtId="0" fontId="2" fillId="0" borderId="5" xfId="0" applyNumberFormat="1" applyFont="1" applyBorder="1" applyAlignment="1">
      <alignment horizontal="right"/>
    </xf>
    <xf numFmtId="0" fontId="2" fillId="0" borderId="7" xfId="0" applyFont="1" applyBorder="1"/>
    <xf numFmtId="0" fontId="2" fillId="0" borderId="10" xfId="0" applyFont="1" applyBorder="1"/>
    <xf numFmtId="0" fontId="2" fillId="0" borderId="11" xfId="0" applyNumberFormat="1" applyFont="1" applyBorder="1" applyAlignment="1">
      <alignment horizontal="right"/>
    </xf>
    <xf numFmtId="0" fontId="59" fillId="0" borderId="0" xfId="0" applyFont="1" applyBorder="1"/>
    <xf numFmtId="0" fontId="55" fillId="0" borderId="74" xfId="0" applyFont="1" applyFill="1" applyBorder="1" applyAlignment="1">
      <alignment horizontal="center" vertical="center"/>
    </xf>
    <xf numFmtId="0" fontId="2" fillId="0" borderId="74" xfId="0" applyFont="1" applyBorder="1"/>
    <xf numFmtId="0" fontId="2" fillId="0" borderId="74" xfId="0" applyFont="1" applyBorder="1" applyAlignment="1">
      <alignment horizontal="center" vertical="center"/>
    </xf>
    <xf numFmtId="0" fontId="12" fillId="0" borderId="0" xfId="0" applyFont="1" applyBorder="1"/>
    <xf numFmtId="0" fontId="7" fillId="11" borderId="0" xfId="0" applyNumberFormat="1" applyFont="1" applyFill="1" applyBorder="1"/>
    <xf numFmtId="0" fontId="7" fillId="11" borderId="18" xfId="0" applyFont="1" applyFill="1" applyBorder="1" applyAlignment="1">
      <alignment horizontal="left"/>
    </xf>
    <xf numFmtId="0" fontId="2" fillId="0" borderId="75" xfId="0" applyFont="1" applyBorder="1"/>
    <xf numFmtId="0" fontId="2" fillId="0" borderId="76" xfId="0" applyNumberFormat="1" applyFont="1" applyBorder="1" applyAlignment="1">
      <alignment horizontal="right"/>
    </xf>
    <xf numFmtId="0" fontId="2" fillId="0" borderId="76" xfId="0" applyNumberFormat="1" applyFont="1" applyBorder="1"/>
    <xf numFmtId="0" fontId="2" fillId="0" borderId="76" xfId="0" applyFont="1" applyBorder="1"/>
    <xf numFmtId="0" fontId="2" fillId="0" borderId="77" xfId="0" applyFont="1" applyBorder="1"/>
    <xf numFmtId="0" fontId="2" fillId="0" borderId="78" xfId="0" applyFont="1" applyBorder="1"/>
    <xf numFmtId="0" fontId="2" fillId="0" borderId="79" xfId="0" applyFont="1" applyBorder="1"/>
    <xf numFmtId="0" fontId="2" fillId="0" borderId="80" xfId="0" applyFont="1" applyBorder="1"/>
    <xf numFmtId="0" fontId="2" fillId="0" borderId="81" xfId="0" applyNumberFormat="1" applyFont="1" applyBorder="1" applyAlignment="1">
      <alignment horizontal="right"/>
    </xf>
    <xf numFmtId="0" fontId="2" fillId="0" borderId="81" xfId="0" applyNumberFormat="1" applyFont="1" applyBorder="1"/>
    <xf numFmtId="0" fontId="2" fillId="0" borderId="81" xfId="0" applyFont="1" applyBorder="1"/>
    <xf numFmtId="0" fontId="2" fillId="0" borderId="82" xfId="0" applyFont="1" applyBorder="1"/>
    <xf numFmtId="0" fontId="60" fillId="0" borderId="0" xfId="0" applyNumberFormat="1" applyFont="1" applyBorder="1" applyAlignment="1">
      <alignment horizontal="right"/>
    </xf>
    <xf numFmtId="0" fontId="61" fillId="0" borderId="0" xfId="0" applyNumberFormat="1" applyFont="1" applyBorder="1" applyAlignment="1">
      <alignment horizontal="right"/>
    </xf>
    <xf numFmtId="0" fontId="62" fillId="0" borderId="0" xfId="0" applyNumberFormat="1" applyFont="1" applyBorder="1" applyAlignment="1">
      <alignment horizontal="right"/>
    </xf>
    <xf numFmtId="0" fontId="65" fillId="20" borderId="84" xfId="0" applyFont="1" applyFill="1" applyBorder="1" applyAlignment="1">
      <alignment vertical="center"/>
    </xf>
    <xf numFmtId="0" fontId="66" fillId="20" borderId="84" xfId="0" applyFont="1" applyFill="1" applyBorder="1" applyAlignment="1">
      <alignment horizontal="right" vertical="center"/>
    </xf>
    <xf numFmtId="0" fontId="63" fillId="13" borderId="86" xfId="0" applyFont="1" applyFill="1" applyBorder="1" applyAlignment="1">
      <alignment vertical="center"/>
    </xf>
    <xf numFmtId="0" fontId="13" fillId="0" borderId="88" xfId="0" applyFont="1" applyFill="1" applyBorder="1" applyAlignment="1">
      <alignment horizontal="center" vertical="center"/>
    </xf>
    <xf numFmtId="0" fontId="2" fillId="0" borderId="88" xfId="0" applyFont="1" applyBorder="1"/>
    <xf numFmtId="0" fontId="2" fillId="0" borderId="88" xfId="0" applyFont="1" applyBorder="1" applyAlignment="1">
      <alignment horizontal="center" vertical="center"/>
    </xf>
    <xf numFmtId="0" fontId="3" fillId="0" borderId="89" xfId="0" applyFont="1" applyBorder="1" applyAlignment="1">
      <alignment vertical="center"/>
    </xf>
    <xf numFmtId="0" fontId="2" fillId="0" borderId="90" xfId="0" applyFont="1" applyBorder="1"/>
    <xf numFmtId="0" fontId="55" fillId="4" borderId="92" xfId="0" applyFont="1" applyFill="1" applyBorder="1" applyAlignment="1">
      <alignment horizontal="center" vertical="center"/>
    </xf>
    <xf numFmtId="0" fontId="55" fillId="0" borderId="93" xfId="0" applyFont="1" applyFill="1" applyBorder="1" applyAlignment="1">
      <alignment horizontal="center" vertical="center"/>
    </xf>
    <xf numFmtId="0" fontId="13" fillId="0" borderId="91" xfId="0" applyFont="1" applyFill="1" applyBorder="1" applyAlignment="1">
      <alignment horizontal="center" vertical="center"/>
    </xf>
    <xf numFmtId="0" fontId="55" fillId="4" borderId="91" xfId="0" applyFont="1" applyFill="1" applyBorder="1" applyAlignment="1">
      <alignment horizontal="center" vertical="center"/>
    </xf>
    <xf numFmtId="0" fontId="2" fillId="0" borderId="94" xfId="0" applyFont="1" applyBorder="1"/>
    <xf numFmtId="0" fontId="2" fillId="0" borderId="95" xfId="0" applyFont="1" applyFill="1" applyBorder="1" applyAlignment="1">
      <alignment horizontal="right"/>
    </xf>
    <xf numFmtId="0" fontId="2" fillId="0" borderId="95" xfId="0" applyFont="1" applyFill="1" applyBorder="1"/>
    <xf numFmtId="0" fontId="2" fillId="0" borderId="95" xfId="0" applyFont="1" applyBorder="1"/>
    <xf numFmtId="0" fontId="2" fillId="0" borderId="96" xfId="0" applyFont="1" applyBorder="1"/>
    <xf numFmtId="0" fontId="34" fillId="0" borderId="97" xfId="0" applyFont="1" applyBorder="1" applyAlignment="1">
      <alignment vertical="center"/>
    </xf>
    <xf numFmtId="0" fontId="34" fillId="0" borderId="56" xfId="0" applyFont="1" applyBorder="1" applyAlignment="1">
      <alignment vertical="center"/>
    </xf>
    <xf numFmtId="0" fontId="2" fillId="0" borderId="97" xfId="0" applyFont="1" applyBorder="1"/>
    <xf numFmtId="0" fontId="2" fillId="0" borderId="56" xfId="0" applyFont="1" applyBorder="1"/>
    <xf numFmtId="0" fontId="3" fillId="0" borderId="97" xfId="0" applyFont="1" applyBorder="1" applyAlignment="1">
      <alignment vertical="center"/>
    </xf>
    <xf numFmtId="0" fontId="3" fillId="0" borderId="56" xfId="0" applyFont="1" applyBorder="1" applyAlignment="1">
      <alignment vertical="center"/>
    </xf>
    <xf numFmtId="0" fontId="2" fillId="0" borderId="98" xfId="0" applyFont="1" applyBorder="1"/>
    <xf numFmtId="0" fontId="34" fillId="0" borderId="99" xfId="0" applyNumberFormat="1" applyFont="1" applyBorder="1" applyAlignment="1">
      <alignment horizontal="right"/>
    </xf>
    <xf numFmtId="0" fontId="34" fillId="0" borderId="99" xfId="0" applyNumberFormat="1" applyFont="1" applyBorder="1"/>
    <xf numFmtId="0" fontId="2" fillId="0" borderId="99" xfId="0" applyFont="1" applyBorder="1"/>
    <xf numFmtId="0" fontId="2" fillId="0" borderId="100" xfId="0" applyFont="1" applyBorder="1"/>
    <xf numFmtId="0" fontId="2" fillId="0" borderId="101" xfId="0" applyFont="1" applyBorder="1"/>
    <xf numFmtId="0" fontId="13" fillId="0" borderId="102" xfId="0" applyFont="1" applyFill="1" applyBorder="1" applyAlignment="1">
      <alignment horizontal="center" vertical="center"/>
    </xf>
    <xf numFmtId="0" fontId="2" fillId="0" borderId="103" xfId="0" applyFont="1" applyBorder="1"/>
    <xf numFmtId="0" fontId="2" fillId="0" borderId="103" xfId="0" applyFont="1" applyBorder="1" applyAlignment="1">
      <alignment horizontal="center" vertical="center"/>
    </xf>
    <xf numFmtId="0" fontId="2" fillId="0" borderId="104" xfId="0" applyFont="1" applyBorder="1" applyAlignment="1">
      <alignment horizontal="center" vertical="center"/>
    </xf>
    <xf numFmtId="0" fontId="2" fillId="0" borderId="105" xfId="0" applyFont="1" applyBorder="1" applyAlignment="1">
      <alignment horizontal="center" vertical="center"/>
    </xf>
    <xf numFmtId="0" fontId="2" fillId="0" borderId="106" xfId="0" applyFont="1" applyBorder="1" applyAlignment="1">
      <alignment horizontal="center" vertical="center"/>
    </xf>
    <xf numFmtId="0" fontId="33" fillId="15" borderId="50" xfId="0" applyNumberFormat="1" applyFont="1" applyFill="1" applyBorder="1" applyAlignment="1">
      <alignment horizontal="left" vertical="center"/>
    </xf>
    <xf numFmtId="0" fontId="35" fillId="0" borderId="0" xfId="0" applyNumberFormat="1" applyFont="1" applyFill="1" applyBorder="1" applyAlignment="1">
      <alignment horizontal="left" vertical="center"/>
    </xf>
    <xf numFmtId="0" fontId="20" fillId="6" borderId="61" xfId="0" applyFont="1" applyFill="1" applyBorder="1" applyAlignment="1">
      <alignment horizontal="left" vertical="center"/>
    </xf>
    <xf numFmtId="0" fontId="43" fillId="0" borderId="0" xfId="0" applyNumberFormat="1" applyFont="1" applyFill="1" applyBorder="1" applyAlignment="1">
      <alignment horizontal="left"/>
    </xf>
    <xf numFmtId="0" fontId="34" fillId="0" borderId="0" xfId="0" applyNumberFormat="1" applyFont="1" applyBorder="1" applyAlignment="1">
      <alignment horizontal="left"/>
    </xf>
    <xf numFmtId="0" fontId="64" fillId="13" borderId="86" xfId="0" applyFont="1" applyFill="1" applyBorder="1" applyAlignment="1">
      <alignment vertical="center"/>
    </xf>
    <xf numFmtId="1" fontId="7" fillId="0" borderId="0" xfId="0" applyNumberFormat="1" applyFont="1" applyAlignment="1">
      <alignment horizontal="left"/>
    </xf>
    <xf numFmtId="0" fontId="8" fillId="0" borderId="0" xfId="0" applyFont="1" applyAlignment="1">
      <alignment horizontal="left" vertical="center"/>
    </xf>
    <xf numFmtId="0" fontId="8" fillId="0" borderId="0" xfId="0" applyFont="1" applyAlignment="1">
      <alignment vertical="center"/>
    </xf>
    <xf numFmtId="1" fontId="8" fillId="0" borderId="0" xfId="0" applyNumberFormat="1" applyFont="1" applyAlignment="1">
      <alignment horizontal="left" vertical="center"/>
    </xf>
    <xf numFmtId="0" fontId="7" fillId="0" borderId="0" xfId="0" applyFont="1" applyAlignment="1">
      <alignment horizontal="center" vertical="center"/>
    </xf>
    <xf numFmtId="1" fontId="7" fillId="0" borderId="0" xfId="0" applyNumberFormat="1" applyFont="1" applyAlignment="1">
      <alignment horizontal="left" vertical="center"/>
    </xf>
    <xf numFmtId="0" fontId="7" fillId="0" borderId="0" xfId="0" applyFont="1" applyAlignment="1">
      <alignment vertical="center"/>
    </xf>
    <xf numFmtId="0" fontId="33" fillId="0" borderId="0" xfId="0" applyFont="1" applyAlignment="1">
      <alignment horizontal="left"/>
    </xf>
    <xf numFmtId="1" fontId="33" fillId="0" borderId="0" xfId="0" applyNumberFormat="1" applyFont="1" applyAlignment="1">
      <alignment horizontal="left"/>
    </xf>
    <xf numFmtId="166" fontId="7" fillId="0" borderId="0" xfId="0" applyNumberFormat="1" applyFont="1"/>
    <xf numFmtId="168" fontId="7" fillId="0" borderId="0" xfId="0" applyNumberFormat="1" applyFont="1" applyAlignment="1">
      <alignment horizontal="left"/>
    </xf>
    <xf numFmtId="0" fontId="70" fillId="0" borderId="0" xfId="0" applyFont="1"/>
    <xf numFmtId="0" fontId="71" fillId="0" borderId="0" xfId="0" applyFont="1" applyAlignment="1">
      <alignment vertical="center"/>
    </xf>
    <xf numFmtId="0" fontId="70" fillId="0" borderId="0" xfId="0" applyFont="1" applyAlignment="1">
      <alignment horizontal="center" vertical="center"/>
    </xf>
    <xf numFmtId="0" fontId="70" fillId="0" borderId="0" xfId="0" applyFont="1" applyAlignment="1">
      <alignment vertical="center"/>
    </xf>
    <xf numFmtId="0" fontId="16" fillId="0" borderId="21" xfId="0" applyNumberFormat="1" applyFont="1" applyFill="1" applyBorder="1" applyAlignment="1" applyProtection="1">
      <alignment horizontal="right" vertical="center"/>
      <protection locked="0"/>
    </xf>
    <xf numFmtId="0" fontId="2" fillId="0" borderId="0" xfId="0" applyNumberFormat="1" applyFont="1" applyBorder="1" applyAlignment="1" applyProtection="1">
      <alignment horizontal="center"/>
      <protection locked="0"/>
    </xf>
    <xf numFmtId="14" fontId="2" fillId="0" borderId="0" xfId="0" applyNumberFormat="1" applyFont="1" applyBorder="1" applyAlignment="1" applyProtection="1">
      <alignment horizontal="left"/>
      <protection locked="0"/>
    </xf>
    <xf numFmtId="0" fontId="2" fillId="0" borderId="0" xfId="0" applyNumberFormat="1" applyFont="1" applyBorder="1" applyAlignment="1" applyProtection="1">
      <alignment horizontal="left"/>
      <protection locked="0"/>
    </xf>
    <xf numFmtId="0" fontId="2" fillId="0" borderId="0" xfId="0" applyNumberFormat="1" applyFont="1" applyBorder="1" applyProtection="1">
      <protection locked="0"/>
    </xf>
    <xf numFmtId="0" fontId="2" fillId="0" borderId="0" xfId="0" applyFont="1" applyBorder="1" applyProtection="1">
      <protection locked="0"/>
    </xf>
    <xf numFmtId="166" fontId="2" fillId="0" borderId="0" xfId="0" applyNumberFormat="1" applyFont="1" applyBorder="1" applyAlignment="1" applyProtection="1">
      <alignment horizontal="right"/>
      <protection locked="0"/>
    </xf>
    <xf numFmtId="166" fontId="2" fillId="0" borderId="0" xfId="0" applyNumberFormat="1" applyFont="1" applyBorder="1" applyAlignment="1" applyProtection="1">
      <alignment horizontal="left"/>
      <protection locked="0"/>
    </xf>
    <xf numFmtId="0" fontId="2" fillId="0" borderId="0" xfId="0" applyFont="1" applyBorder="1" applyAlignment="1" applyProtection="1">
      <alignment horizontal="left"/>
      <protection locked="0"/>
    </xf>
    <xf numFmtId="0" fontId="2" fillId="0" borderId="0" xfId="0" applyFont="1" applyBorder="1" applyAlignment="1" applyProtection="1">
      <alignment horizontal="center"/>
      <protection locked="0"/>
    </xf>
    <xf numFmtId="0" fontId="2" fillId="0" borderId="11" xfId="0" applyNumberFormat="1" applyFont="1" applyBorder="1" applyAlignment="1" applyProtection="1">
      <alignment horizontal="center"/>
      <protection locked="0"/>
    </xf>
    <xf numFmtId="14" fontId="2" fillId="0" borderId="11" xfId="0" applyNumberFormat="1" applyFont="1" applyBorder="1" applyAlignment="1" applyProtection="1">
      <alignment horizontal="left"/>
      <protection locked="0"/>
    </xf>
    <xf numFmtId="0" fontId="2" fillId="0" borderId="11" xfId="0" applyNumberFormat="1" applyFont="1" applyBorder="1" applyAlignment="1" applyProtection="1">
      <alignment horizontal="left"/>
      <protection locked="0"/>
    </xf>
    <xf numFmtId="0" fontId="2" fillId="0" borderId="11" xfId="0" applyNumberFormat="1" applyFont="1" applyBorder="1" applyProtection="1">
      <protection locked="0"/>
    </xf>
    <xf numFmtId="0" fontId="2" fillId="0" borderId="11" xfId="0" applyFont="1" applyBorder="1" applyProtection="1">
      <protection locked="0"/>
    </xf>
    <xf numFmtId="0" fontId="2" fillId="0" borderId="11" xfId="0" applyFont="1" applyBorder="1" applyAlignment="1" applyProtection="1">
      <alignment horizontal="right"/>
      <protection locked="0"/>
    </xf>
    <xf numFmtId="0" fontId="2" fillId="0" borderId="11" xfId="0" applyFont="1" applyBorder="1" applyAlignment="1" applyProtection="1">
      <alignment horizontal="left"/>
      <protection locked="0"/>
    </xf>
    <xf numFmtId="0" fontId="2" fillId="0" borderId="0" xfId="0" applyNumberFormat="1" applyFont="1" applyAlignment="1" applyProtection="1">
      <alignment horizontal="center"/>
      <protection locked="0"/>
    </xf>
    <xf numFmtId="14" fontId="2" fillId="0" borderId="0" xfId="0" applyNumberFormat="1" applyFont="1" applyAlignment="1" applyProtection="1">
      <alignment horizontal="left"/>
      <protection locked="0"/>
    </xf>
    <xf numFmtId="0" fontId="2" fillId="0" borderId="0" xfId="0" applyNumberFormat="1" applyFont="1" applyAlignment="1" applyProtection="1">
      <alignment horizontal="left"/>
      <protection locked="0"/>
    </xf>
    <xf numFmtId="0" fontId="2" fillId="0" borderId="0" xfId="0" applyNumberFormat="1" applyFont="1" applyProtection="1">
      <protection locked="0"/>
    </xf>
    <xf numFmtId="0" fontId="2" fillId="0" borderId="0" xfId="0" applyFont="1" applyProtection="1">
      <protection locked="0"/>
    </xf>
    <xf numFmtId="0" fontId="2" fillId="0" borderId="0" xfId="0" applyFont="1" applyAlignment="1" applyProtection="1">
      <alignment horizontal="right"/>
      <protection locked="0"/>
    </xf>
    <xf numFmtId="0" fontId="2" fillId="0" borderId="0" xfId="0" applyFont="1" applyAlignment="1" applyProtection="1">
      <alignment horizontal="left"/>
      <protection locked="0"/>
    </xf>
    <xf numFmtId="0" fontId="16" fillId="0" borderId="19" xfId="0" applyNumberFormat="1" applyFont="1" applyFill="1" applyBorder="1" applyAlignment="1" applyProtection="1">
      <alignment horizontal="center" vertical="center"/>
      <protection locked="0"/>
    </xf>
    <xf numFmtId="49" fontId="67" fillId="0" borderId="0" xfId="0" applyNumberFormat="1" applyFont="1" applyAlignment="1">
      <alignment vertical="top"/>
    </xf>
    <xf numFmtId="49" fontId="73" fillId="0" borderId="0" xfId="0" applyNumberFormat="1" applyFont="1" applyAlignment="1">
      <alignment horizontal="left" vertical="top"/>
    </xf>
    <xf numFmtId="49" fontId="73" fillId="0" borderId="0" xfId="0" applyNumberFormat="1" applyFont="1" applyAlignment="1">
      <alignment vertical="top"/>
    </xf>
    <xf numFmtId="49" fontId="72" fillId="0" borderId="0" xfId="0" applyNumberFormat="1" applyFont="1" applyAlignment="1">
      <alignment vertical="top"/>
    </xf>
    <xf numFmtId="49" fontId="68" fillId="0" borderId="0" xfId="0" applyNumberFormat="1" applyFont="1" applyAlignment="1">
      <alignment vertical="top"/>
    </xf>
    <xf numFmtId="49" fontId="68" fillId="0" borderId="0" xfId="0" applyNumberFormat="1" applyFont="1" applyAlignment="1">
      <alignment vertical="top" wrapText="1"/>
    </xf>
    <xf numFmtId="49" fontId="67" fillId="21" borderId="107" xfId="0" applyNumberFormat="1" applyFont="1" applyFill="1" applyBorder="1" applyAlignment="1">
      <alignment horizontal="left" vertical="top"/>
    </xf>
    <xf numFmtId="49" fontId="67" fillId="21" borderId="108" xfId="0" applyNumberFormat="1" applyFont="1" applyFill="1" applyBorder="1" applyAlignment="1">
      <alignment vertical="top" wrapText="1"/>
    </xf>
    <xf numFmtId="49" fontId="73" fillId="0" borderId="109" xfId="0" applyNumberFormat="1" applyFont="1" applyBorder="1" applyAlignment="1">
      <alignment horizontal="left" vertical="top"/>
    </xf>
    <xf numFmtId="49" fontId="68" fillId="0" borderId="110" xfId="0" applyNumberFormat="1" applyFont="1" applyBorder="1" applyAlignment="1">
      <alignment vertical="top" wrapText="1"/>
    </xf>
    <xf numFmtId="49" fontId="73" fillId="0" borderId="111" xfId="0" applyNumberFormat="1" applyFont="1" applyBorder="1" applyAlignment="1">
      <alignment horizontal="left" vertical="top"/>
    </xf>
    <xf numFmtId="49" fontId="68" fillId="0" borderId="112" xfId="0" applyNumberFormat="1" applyFont="1" applyBorder="1" applyAlignment="1">
      <alignment vertical="top" wrapText="1"/>
    </xf>
    <xf numFmtId="49" fontId="73" fillId="0" borderId="113" xfId="0" applyNumberFormat="1" applyFont="1" applyBorder="1" applyAlignment="1">
      <alignment horizontal="left" vertical="top"/>
    </xf>
    <xf numFmtId="49" fontId="68" fillId="0" borderId="114" xfId="0" applyNumberFormat="1" applyFont="1" applyBorder="1" applyAlignment="1">
      <alignment vertical="top" wrapText="1"/>
    </xf>
    <xf numFmtId="49" fontId="73" fillId="0" borderId="115" xfId="0" applyNumberFormat="1" applyFont="1" applyBorder="1" applyAlignment="1">
      <alignment horizontal="left" vertical="top"/>
    </xf>
    <xf numFmtId="49" fontId="68" fillId="0" borderId="116" xfId="0" applyNumberFormat="1" applyFont="1" applyBorder="1" applyAlignment="1">
      <alignment vertical="top" wrapText="1"/>
    </xf>
    <xf numFmtId="0" fontId="74" fillId="0" borderId="0" xfId="0" applyNumberFormat="1" applyFont="1" applyBorder="1" applyAlignment="1">
      <alignment horizontal="right"/>
    </xf>
    <xf numFmtId="0" fontId="75" fillId="0" borderId="0" xfId="0" applyNumberFormat="1" applyFont="1" applyBorder="1" applyAlignment="1">
      <alignment horizontal="right"/>
    </xf>
    <xf numFmtId="0" fontId="25" fillId="12" borderId="0" xfId="0" applyFont="1" applyFill="1" applyAlignment="1">
      <alignment horizontal="center" vertical="center"/>
    </xf>
    <xf numFmtId="0" fontId="23" fillId="0" borderId="0" xfId="0" applyNumberFormat="1" applyFont="1" applyAlignment="1">
      <alignment horizontal="center" vertical="center"/>
    </xf>
    <xf numFmtId="3" fontId="0" fillId="0" borderId="0" xfId="0" applyNumberFormat="1" applyAlignment="1">
      <alignment horizontal="center" vertical="center"/>
    </xf>
    <xf numFmtId="0" fontId="0" fillId="0" borderId="0" xfId="0" applyNumberFormat="1" applyAlignment="1">
      <alignment horizontal="center" vertical="center"/>
    </xf>
    <xf numFmtId="0" fontId="80" fillId="0" borderId="0" xfId="0" applyFont="1"/>
    <xf numFmtId="0" fontId="80" fillId="0" borderId="0" xfId="0" applyFont="1" applyFill="1" applyBorder="1" applyAlignment="1">
      <alignment horizontal="left"/>
    </xf>
    <xf numFmtId="0" fontId="5" fillId="0" borderId="0" xfId="0" applyNumberFormat="1" applyFont="1" applyFill="1" applyBorder="1"/>
    <xf numFmtId="0" fontId="35" fillId="25" borderId="142" xfId="0" applyFont="1" applyFill="1" applyBorder="1" applyAlignment="1">
      <alignment horizontal="left"/>
    </xf>
    <xf numFmtId="49" fontId="80" fillId="0" borderId="139" xfId="0" applyNumberFormat="1" applyFont="1" applyFill="1" applyBorder="1"/>
    <xf numFmtId="0" fontId="80" fillId="0" borderId="145" xfId="0" applyFont="1" applyFill="1" applyBorder="1"/>
    <xf numFmtId="0" fontId="3" fillId="0" borderId="145" xfId="0" applyFont="1" applyBorder="1"/>
    <xf numFmtId="0" fontId="3" fillId="0" borderId="142" xfId="0" applyFont="1" applyBorder="1"/>
    <xf numFmtId="0" fontId="37" fillId="22" borderId="147" xfId="0" applyFont="1" applyFill="1" applyBorder="1" applyAlignment="1"/>
    <xf numFmtId="0" fontId="37" fillId="22" borderId="148" xfId="0" applyFont="1" applyFill="1" applyBorder="1" applyAlignment="1"/>
    <xf numFmtId="0" fontId="35" fillId="25" borderId="145" xfId="0" applyFont="1" applyFill="1" applyBorder="1" applyAlignment="1">
      <alignment horizontal="left"/>
    </xf>
    <xf numFmtId="49" fontId="80" fillId="0" borderId="149" xfId="0" applyNumberFormat="1" applyFont="1" applyFill="1" applyBorder="1"/>
    <xf numFmtId="0" fontId="5" fillId="0" borderId="150" xfId="0" applyNumberFormat="1" applyFont="1" applyFill="1" applyBorder="1"/>
    <xf numFmtId="0" fontId="5" fillId="0" borderId="151" xfId="0" applyNumberFormat="1" applyFont="1" applyFill="1" applyBorder="1"/>
    <xf numFmtId="0" fontId="80" fillId="0" borderId="152" xfId="0" applyFont="1" applyFill="1" applyBorder="1"/>
    <xf numFmtId="0" fontId="5" fillId="0" borderId="153" xfId="0" applyNumberFormat="1" applyFont="1" applyFill="1" applyBorder="1"/>
    <xf numFmtId="0" fontId="3" fillId="0" borderId="152" xfId="0" applyFont="1" applyBorder="1"/>
    <xf numFmtId="0" fontId="3" fillId="0" borderId="154" xfId="0" applyFont="1" applyBorder="1"/>
    <xf numFmtId="0" fontId="5" fillId="0" borderId="155" xfId="0" applyNumberFormat="1" applyFont="1" applyFill="1" applyBorder="1"/>
    <xf numFmtId="0" fontId="5" fillId="0" borderId="156" xfId="0" applyNumberFormat="1" applyFont="1" applyFill="1" applyBorder="1"/>
    <xf numFmtId="0" fontId="80" fillId="0" borderId="0" xfId="0" applyFont="1" applyFill="1" applyBorder="1"/>
    <xf numFmtId="49" fontId="80" fillId="0" borderId="0" xfId="0" applyNumberFormat="1" applyFont="1" applyFill="1" applyBorder="1"/>
    <xf numFmtId="0" fontId="37" fillId="22" borderId="143" xfId="0" applyFont="1" applyFill="1" applyBorder="1" applyAlignment="1">
      <alignment horizontal="right"/>
    </xf>
    <xf numFmtId="0" fontId="37" fillId="22" borderId="144" xfId="0" applyFont="1" applyFill="1" applyBorder="1" applyAlignment="1">
      <alignment horizontal="right"/>
    </xf>
    <xf numFmtId="0" fontId="5" fillId="0" borderId="140" xfId="0" applyNumberFormat="1" applyFont="1" applyFill="1" applyBorder="1" applyAlignment="1">
      <alignment horizontal="right"/>
    </xf>
    <xf numFmtId="0" fontId="5" fillId="0" borderId="0" xfId="0" applyNumberFormat="1" applyFont="1" applyFill="1" applyBorder="1" applyAlignment="1">
      <alignment horizontal="right"/>
    </xf>
    <xf numFmtId="0" fontId="5" fillId="0" borderId="146" xfId="0" applyNumberFormat="1" applyFont="1" applyFill="1" applyBorder="1" applyAlignment="1">
      <alignment horizontal="right"/>
    </xf>
    <xf numFmtId="0" fontId="5" fillId="0" borderId="0" xfId="0" applyFont="1" applyFill="1" applyBorder="1" applyAlignment="1">
      <alignment horizontal="right"/>
    </xf>
    <xf numFmtId="0" fontId="5" fillId="0" borderId="0" xfId="0" applyFont="1" applyAlignment="1">
      <alignment horizontal="right"/>
    </xf>
    <xf numFmtId="0" fontId="35" fillId="0" borderId="0" xfId="0" applyFont="1" applyFill="1" applyBorder="1" applyAlignment="1">
      <alignment horizontal="center"/>
    </xf>
    <xf numFmtId="0" fontId="37" fillId="0" borderId="0" xfId="0" applyFont="1" applyFill="1" applyBorder="1" applyAlignment="1">
      <alignment horizontal="right"/>
    </xf>
    <xf numFmtId="0" fontId="37" fillId="22" borderId="157" xfId="0" applyFont="1" applyFill="1" applyBorder="1" applyAlignment="1">
      <alignment horizontal="right"/>
    </xf>
    <xf numFmtId="0" fontId="53" fillId="2" borderId="0" xfId="0" applyNumberFormat="1" applyFont="1" applyFill="1" applyBorder="1" applyAlignment="1">
      <alignment horizontal="center" vertical="center"/>
    </xf>
    <xf numFmtId="0" fontId="7" fillId="0" borderId="0" xfId="0" applyFont="1" applyAlignment="1">
      <alignment horizontal="right"/>
    </xf>
    <xf numFmtId="0" fontId="37" fillId="22" borderId="147" xfId="0" applyFont="1" applyFill="1" applyBorder="1" applyAlignment="1">
      <alignment horizontal="right"/>
    </xf>
    <xf numFmtId="0" fontId="37" fillId="22" borderId="148" xfId="0" applyFont="1" applyFill="1" applyBorder="1" applyAlignment="1">
      <alignment horizontal="right"/>
    </xf>
    <xf numFmtId="0" fontId="37" fillId="22" borderId="165" xfId="0" applyFont="1" applyFill="1" applyBorder="1" applyAlignment="1">
      <alignment horizontal="right"/>
    </xf>
    <xf numFmtId="0" fontId="7" fillId="0" borderId="0" xfId="0" applyFont="1" applyBorder="1"/>
    <xf numFmtId="0" fontId="80" fillId="0" borderId="0" xfId="0" applyNumberFormat="1" applyFont="1" applyFill="1" applyBorder="1"/>
    <xf numFmtId="0" fontId="80" fillId="0" borderId="166" xfId="0" applyNumberFormat="1" applyFont="1" applyFill="1" applyBorder="1"/>
    <xf numFmtId="0" fontId="5" fillId="0" borderId="167" xfId="0" applyNumberFormat="1" applyFont="1" applyFill="1" applyBorder="1" applyAlignment="1">
      <alignment horizontal="right"/>
    </xf>
    <xf numFmtId="0" fontId="5" fillId="0" borderId="168" xfId="0" applyNumberFormat="1" applyFont="1" applyFill="1" applyBorder="1" applyAlignment="1">
      <alignment horizontal="right"/>
    </xf>
    <xf numFmtId="0" fontId="80" fillId="0" borderId="169" xfId="0" applyNumberFormat="1" applyFont="1" applyFill="1" applyBorder="1"/>
    <xf numFmtId="0" fontId="5" fillId="0" borderId="170" xfId="0" applyNumberFormat="1" applyFont="1" applyFill="1" applyBorder="1" applyAlignment="1">
      <alignment horizontal="right"/>
    </xf>
    <xf numFmtId="0" fontId="80" fillId="0" borderId="171" xfId="0" applyNumberFormat="1" applyFont="1" applyFill="1" applyBorder="1"/>
    <xf numFmtId="0" fontId="5" fillId="0" borderId="172" xfId="0" applyNumberFormat="1" applyFont="1" applyFill="1" applyBorder="1" applyAlignment="1">
      <alignment horizontal="right"/>
    </xf>
    <xf numFmtId="0" fontId="5" fillId="0" borderId="173" xfId="0" applyNumberFormat="1" applyFont="1" applyFill="1" applyBorder="1" applyAlignment="1">
      <alignment horizontal="right"/>
    </xf>
    <xf numFmtId="0" fontId="5" fillId="0" borderId="166" xfId="0" applyFont="1" applyBorder="1"/>
    <xf numFmtId="0" fontId="5" fillId="0" borderId="167" xfId="0" applyFont="1" applyBorder="1" applyAlignment="1">
      <alignment horizontal="right"/>
    </xf>
    <xf numFmtId="0" fontId="5" fillId="0" borderId="168" xfId="0" applyFont="1" applyBorder="1" applyAlignment="1">
      <alignment horizontal="right"/>
    </xf>
    <xf numFmtId="0" fontId="5" fillId="0" borderId="0" xfId="0" applyFont="1" applyBorder="1" applyAlignment="1">
      <alignment horizontal="right"/>
    </xf>
    <xf numFmtId="0" fontId="5" fillId="0" borderId="170" xfId="0" applyFont="1" applyBorder="1" applyAlignment="1">
      <alignment horizontal="right"/>
    </xf>
    <xf numFmtId="0" fontId="5" fillId="0" borderId="169" xfId="0" applyFont="1" applyBorder="1"/>
    <xf numFmtId="0" fontId="5" fillId="0" borderId="0" xfId="0" applyFont="1" applyBorder="1" applyAlignment="1">
      <alignment horizontal="center"/>
    </xf>
    <xf numFmtId="0" fontId="5" fillId="0" borderId="170" xfId="0" applyFont="1" applyBorder="1" applyAlignment="1">
      <alignment horizontal="center"/>
    </xf>
    <xf numFmtId="0" fontId="5" fillId="0" borderId="171" xfId="0" applyFont="1" applyBorder="1"/>
    <xf numFmtId="0" fontId="5" fillId="0" borderId="172" xfId="0" applyFont="1" applyBorder="1"/>
    <xf numFmtId="0" fontId="5" fillId="0" borderId="173" xfId="0" applyFont="1" applyBorder="1"/>
    <xf numFmtId="49" fontId="80" fillId="0" borderId="166" xfId="0" applyNumberFormat="1" applyFont="1" applyFill="1" applyBorder="1"/>
    <xf numFmtId="0" fontId="80" fillId="0" borderId="169" xfId="0" applyFont="1" applyBorder="1"/>
    <xf numFmtId="49" fontId="80" fillId="0" borderId="171" xfId="0" applyNumberFormat="1" applyFont="1" applyFill="1" applyBorder="1"/>
    <xf numFmtId="0" fontId="5" fillId="0" borderId="172" xfId="0" applyFont="1" applyBorder="1" applyAlignment="1">
      <alignment horizontal="right"/>
    </xf>
    <xf numFmtId="0" fontId="5" fillId="0" borderId="173" xfId="0" applyFont="1" applyBorder="1" applyAlignment="1">
      <alignment horizontal="right"/>
    </xf>
    <xf numFmtId="0" fontId="80" fillId="0" borderId="178" xfId="0" applyNumberFormat="1" applyFont="1" applyFill="1" applyBorder="1"/>
    <xf numFmtId="0" fontId="5" fillId="0" borderId="179" xfId="0" applyNumberFormat="1" applyFont="1" applyFill="1" applyBorder="1"/>
    <xf numFmtId="0" fontId="5" fillId="0" borderId="180" xfId="0" applyNumberFormat="1" applyFont="1" applyFill="1" applyBorder="1"/>
    <xf numFmtId="0" fontId="80" fillId="0" borderId="181" xfId="0" applyNumberFormat="1" applyFont="1" applyFill="1" applyBorder="1"/>
    <xf numFmtId="0" fontId="5" fillId="0" borderId="182" xfId="0" applyNumberFormat="1" applyFont="1" applyFill="1" applyBorder="1"/>
    <xf numFmtId="0" fontId="80" fillId="0" borderId="183" xfId="0" applyNumberFormat="1" applyFont="1" applyFill="1" applyBorder="1"/>
    <xf numFmtId="0" fontId="5" fillId="0" borderId="184" xfId="0" applyNumberFormat="1" applyFont="1" applyFill="1" applyBorder="1"/>
    <xf numFmtId="0" fontId="5" fillId="0" borderId="185" xfId="0" applyNumberFormat="1" applyFont="1" applyFill="1" applyBorder="1"/>
    <xf numFmtId="0" fontId="28" fillId="0" borderId="0" xfId="0" applyFont="1" applyProtection="1"/>
    <xf numFmtId="0" fontId="28" fillId="0" borderId="22" xfId="0" applyFont="1" applyBorder="1" applyProtection="1"/>
    <xf numFmtId="0" fontId="28" fillId="0" borderId="0" xfId="0" applyFont="1" applyBorder="1" applyProtection="1"/>
    <xf numFmtId="0" fontId="28" fillId="0" borderId="0" xfId="0" applyFont="1" applyBorder="1" applyAlignment="1" applyProtection="1">
      <alignment horizontal="center"/>
    </xf>
    <xf numFmtId="0" fontId="28" fillId="0" borderId="0" xfId="0" applyFont="1" applyBorder="1" applyAlignment="1" applyProtection="1">
      <alignment horizontal="left"/>
    </xf>
    <xf numFmtId="0" fontId="30" fillId="0" borderId="138" xfId="0" applyFont="1" applyFill="1" applyBorder="1" applyAlignment="1" applyProtection="1">
      <alignment horizontal="center" vertical="center"/>
    </xf>
    <xf numFmtId="0" fontId="30" fillId="0" borderId="132" xfId="0" applyFont="1" applyFill="1" applyBorder="1" applyAlignment="1" applyProtection="1">
      <alignment horizontal="center" vertical="center"/>
    </xf>
    <xf numFmtId="0" fontId="30" fillId="25" borderId="161" xfId="0" applyFont="1" applyFill="1" applyBorder="1" applyAlignment="1" applyProtection="1">
      <alignment horizontal="center" vertical="center"/>
    </xf>
    <xf numFmtId="0" fontId="30" fillId="0" borderId="0" xfId="0" applyFont="1" applyFill="1" applyBorder="1" applyAlignment="1" applyProtection="1">
      <alignment horizontal="center" vertical="center"/>
    </xf>
    <xf numFmtId="0" fontId="30" fillId="25" borderId="137" xfId="0" applyFont="1" applyFill="1" applyBorder="1" applyAlignment="1" applyProtection="1">
      <alignment horizontal="center" vertical="center"/>
    </xf>
    <xf numFmtId="0" fontId="4" fillId="0" borderId="0" xfId="0" applyFont="1" applyBorder="1" applyProtection="1"/>
    <xf numFmtId="0" fontId="4" fillId="0" borderId="0" xfId="0" applyFont="1" applyBorder="1" applyAlignment="1" applyProtection="1">
      <alignment horizontal="center"/>
    </xf>
    <xf numFmtId="0" fontId="4" fillId="0" borderId="0" xfId="0" applyFont="1" applyBorder="1" applyAlignment="1" applyProtection="1">
      <alignment horizontal="left"/>
    </xf>
    <xf numFmtId="0" fontId="4" fillId="0" borderId="0" xfId="0" applyFont="1" applyFill="1" applyBorder="1" applyAlignment="1" applyProtection="1">
      <alignment horizontal="left"/>
    </xf>
    <xf numFmtId="0" fontId="28" fillId="0" borderId="158" xfId="0" applyFont="1" applyBorder="1" applyAlignment="1" applyProtection="1">
      <alignment horizontal="center"/>
    </xf>
    <xf numFmtId="0" fontId="28" fillId="0" borderId="0" xfId="0" applyFont="1" applyFill="1" applyBorder="1" applyProtection="1"/>
    <xf numFmtId="0" fontId="4" fillId="0" borderId="0" xfId="0" applyFont="1" applyBorder="1" applyAlignment="1" applyProtection="1">
      <alignment vertical="center"/>
    </xf>
    <xf numFmtId="3" fontId="31" fillId="0" borderId="0" xfId="0" applyNumberFormat="1" applyFont="1" applyBorder="1" applyAlignment="1" applyProtection="1">
      <alignment horizontal="center" vertical="center"/>
    </xf>
    <xf numFmtId="170" fontId="31" fillId="0" borderId="0" xfId="0" applyNumberFormat="1" applyFont="1" applyBorder="1" applyAlignment="1" applyProtection="1">
      <alignment horizontal="left" vertical="center"/>
    </xf>
    <xf numFmtId="170" fontId="31" fillId="0" borderId="0" xfId="0" applyNumberFormat="1" applyFont="1" applyFill="1" applyBorder="1" applyAlignment="1" applyProtection="1">
      <alignment horizontal="left" vertical="center"/>
    </xf>
    <xf numFmtId="0" fontId="2" fillId="0" borderId="158" xfId="0" applyFont="1" applyBorder="1" applyAlignment="1" applyProtection="1">
      <alignment horizontal="center"/>
    </xf>
    <xf numFmtId="9" fontId="2" fillId="0" borderId="0" xfId="0" applyNumberFormat="1" applyFont="1" applyBorder="1" applyAlignment="1" applyProtection="1">
      <alignment horizontal="center"/>
    </xf>
    <xf numFmtId="0" fontId="2" fillId="0" borderId="0" xfId="0" applyFont="1" applyBorder="1" applyAlignment="1" applyProtection="1">
      <alignment horizontal="center"/>
    </xf>
    <xf numFmtId="0" fontId="28" fillId="0" borderId="24" xfId="0" applyFont="1" applyBorder="1" applyProtection="1"/>
    <xf numFmtId="0" fontId="28" fillId="0" borderId="2" xfId="0" applyFont="1" applyBorder="1" applyProtection="1"/>
    <xf numFmtId="0" fontId="28" fillId="0" borderId="2" xfId="0" applyFont="1" applyBorder="1" applyAlignment="1" applyProtection="1">
      <alignment horizontal="center"/>
    </xf>
    <xf numFmtId="0" fontId="28" fillId="0" borderId="2" xfId="0" applyFont="1" applyBorder="1" applyAlignment="1" applyProtection="1">
      <alignment horizontal="left"/>
    </xf>
    <xf numFmtId="0" fontId="27" fillId="12" borderId="22" xfId="0" applyFont="1" applyFill="1" applyBorder="1" applyAlignment="1" applyProtection="1">
      <alignment horizontal="center" vertical="center"/>
    </xf>
    <xf numFmtId="0" fontId="27" fillId="12" borderId="0" xfId="0" applyFont="1" applyFill="1" applyBorder="1" applyAlignment="1" applyProtection="1">
      <alignment horizontal="center" vertical="center"/>
    </xf>
    <xf numFmtId="0" fontId="27" fillId="12" borderId="0" xfId="0" applyFont="1" applyFill="1" applyBorder="1" applyAlignment="1" applyProtection="1">
      <alignment vertical="center"/>
    </xf>
    <xf numFmtId="0" fontId="28" fillId="0" borderId="174" xfId="0" applyFont="1" applyFill="1" applyBorder="1" applyAlignment="1" applyProtection="1">
      <alignment horizontal="left"/>
    </xf>
    <xf numFmtId="0" fontId="30" fillId="0" borderId="177" xfId="0" applyFont="1" applyFill="1" applyBorder="1" applyAlignment="1" applyProtection="1">
      <alignment horizontal="center" vertical="center"/>
    </xf>
    <xf numFmtId="0" fontId="30" fillId="25" borderId="176" xfId="0" applyFont="1" applyFill="1" applyBorder="1" applyAlignment="1" applyProtection="1">
      <alignment horizontal="center" vertical="center"/>
    </xf>
    <xf numFmtId="0" fontId="29" fillId="0" borderId="0" xfId="0" applyFont="1" applyBorder="1" applyProtection="1"/>
    <xf numFmtId="0" fontId="29" fillId="0" borderId="0" xfId="0" applyFont="1" applyBorder="1" applyAlignment="1" applyProtection="1">
      <alignment horizontal="center"/>
    </xf>
    <xf numFmtId="0" fontId="29" fillId="0" borderId="0" xfId="0" applyFont="1" applyBorder="1" applyAlignment="1" applyProtection="1">
      <alignment horizontal="left"/>
    </xf>
    <xf numFmtId="0" fontId="29" fillId="0" borderId="177" xfId="0" applyFont="1" applyFill="1" applyBorder="1" applyAlignment="1" applyProtection="1">
      <alignment horizontal="left"/>
    </xf>
    <xf numFmtId="3" fontId="31" fillId="0" borderId="0" xfId="0" applyNumberFormat="1" applyFont="1" applyBorder="1" applyAlignment="1" applyProtection="1">
      <alignment horizontal="center"/>
    </xf>
    <xf numFmtId="170" fontId="31" fillId="0" borderId="0" xfId="0" applyNumberFormat="1" applyFont="1" applyBorder="1" applyAlignment="1" applyProtection="1">
      <alignment horizontal="left"/>
    </xf>
    <xf numFmtId="170" fontId="31" fillId="0" borderId="177" xfId="0" applyNumberFormat="1" applyFont="1" applyFill="1" applyBorder="1" applyAlignment="1" applyProtection="1">
      <alignment horizontal="left"/>
    </xf>
    <xf numFmtId="170" fontId="4" fillId="0" borderId="0" xfId="0" applyNumberFormat="1" applyFont="1" applyBorder="1" applyAlignment="1" applyProtection="1">
      <alignment horizontal="left"/>
    </xf>
    <xf numFmtId="170" fontId="4" fillId="0" borderId="177" xfId="0" applyNumberFormat="1" applyFont="1" applyFill="1" applyBorder="1" applyAlignment="1" applyProtection="1">
      <alignment horizontal="left"/>
    </xf>
    <xf numFmtId="170" fontId="4" fillId="0" borderId="177" xfId="0" applyNumberFormat="1" applyFont="1" applyBorder="1" applyAlignment="1" applyProtection="1">
      <alignment horizontal="left"/>
    </xf>
    <xf numFmtId="0" fontId="28" fillId="0" borderId="0" xfId="0" applyFont="1" applyAlignment="1" applyProtection="1">
      <alignment horizontal="center"/>
    </xf>
    <xf numFmtId="0" fontId="28" fillId="0" borderId="0" xfId="0" applyFont="1" applyAlignment="1" applyProtection="1">
      <alignment horizontal="left"/>
    </xf>
    <xf numFmtId="0" fontId="76" fillId="0" borderId="0" xfId="0" applyFont="1" applyProtection="1"/>
    <xf numFmtId="0" fontId="76" fillId="0" borderId="23" xfId="0" applyFont="1" applyBorder="1" applyProtection="1"/>
    <xf numFmtId="0" fontId="30" fillId="0" borderId="127" xfId="0" applyFont="1" applyFill="1" applyBorder="1" applyAlignment="1" applyProtection="1">
      <alignment horizontal="center" vertical="center"/>
    </xf>
    <xf numFmtId="0" fontId="33" fillId="0" borderId="0" xfId="0" applyFont="1" applyBorder="1" applyAlignment="1" applyProtection="1">
      <alignment horizontal="center"/>
    </xf>
    <xf numFmtId="0" fontId="33" fillId="0" borderId="0" xfId="0" applyFont="1" applyBorder="1" applyAlignment="1" applyProtection="1">
      <alignment vertical="center"/>
    </xf>
    <xf numFmtId="0" fontId="7" fillId="0" borderId="0" xfId="0" applyFont="1" applyFill="1" applyBorder="1" applyAlignment="1" applyProtection="1">
      <alignment horizontal="center" vertical="center"/>
    </xf>
    <xf numFmtId="0" fontId="7" fillId="0" borderId="23" xfId="0" applyFont="1" applyFill="1" applyBorder="1" applyAlignment="1" applyProtection="1">
      <alignment horizontal="center"/>
    </xf>
    <xf numFmtId="0" fontId="4" fillId="0" borderId="0" xfId="0" applyFont="1" applyBorder="1" applyAlignment="1" applyProtection="1"/>
    <xf numFmtId="0" fontId="7" fillId="0" borderId="0" xfId="0" applyFont="1" applyFill="1" applyBorder="1" applyAlignment="1" applyProtection="1">
      <alignment horizontal="center"/>
    </xf>
    <xf numFmtId="0" fontId="2" fillId="0" borderId="0" xfId="0" applyFont="1" applyFill="1" applyBorder="1" applyAlignment="1" applyProtection="1">
      <alignment horizontal="center"/>
    </xf>
    <xf numFmtId="0" fontId="28" fillId="0" borderId="2" xfId="0" applyFont="1" applyFill="1" applyBorder="1" applyAlignment="1" applyProtection="1">
      <alignment horizontal="center"/>
    </xf>
    <xf numFmtId="0" fontId="76" fillId="0" borderId="25" xfId="0" applyFont="1" applyBorder="1" applyProtection="1"/>
    <xf numFmtId="0" fontId="27" fillId="12" borderId="0" xfId="0" applyFont="1" applyFill="1" applyBorder="1" applyAlignment="1" applyProtection="1">
      <alignment horizontal="left" vertical="center"/>
    </xf>
    <xf numFmtId="0" fontId="77" fillId="12" borderId="23" xfId="0" applyFont="1" applyFill="1" applyBorder="1" applyAlignment="1" applyProtection="1">
      <alignment horizontal="center" vertical="center"/>
    </xf>
    <xf numFmtId="0" fontId="30" fillId="12" borderId="118" xfId="0" applyFont="1" applyFill="1" applyBorder="1" applyAlignment="1" applyProtection="1">
      <alignment horizontal="right" vertical="center"/>
    </xf>
    <xf numFmtId="0" fontId="30" fillId="12" borderId="125" xfId="0" applyFont="1" applyFill="1" applyBorder="1" applyAlignment="1" applyProtection="1">
      <alignment horizontal="center" vertical="center"/>
    </xf>
    <xf numFmtId="0" fontId="30" fillId="12" borderId="120" xfId="0" applyFont="1" applyFill="1" applyBorder="1" applyAlignment="1" applyProtection="1">
      <alignment horizontal="left" vertical="center"/>
    </xf>
    <xf numFmtId="0" fontId="78" fillId="23" borderId="126" xfId="0" applyFont="1" applyFill="1" applyBorder="1" applyAlignment="1" applyProtection="1">
      <alignment horizontal="center" vertical="center"/>
    </xf>
    <xf numFmtId="0" fontId="6" fillId="0" borderId="128" xfId="0" applyFont="1" applyFill="1" applyBorder="1" applyAlignment="1" applyProtection="1">
      <alignment horizontal="center" vertical="center"/>
    </xf>
    <xf numFmtId="0" fontId="79" fillId="20" borderId="117"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2" fillId="0" borderId="0" xfId="0" applyFont="1" applyBorder="1" applyAlignment="1" applyProtection="1">
      <alignment horizontal="center" vertical="center"/>
    </xf>
    <xf numFmtId="170" fontId="4" fillId="0" borderId="0" xfId="0" applyNumberFormat="1" applyFont="1" applyBorder="1" applyAlignment="1" applyProtection="1">
      <alignment horizontal="left" vertical="center"/>
    </xf>
    <xf numFmtId="0" fontId="2" fillId="0" borderId="2" xfId="0" applyFont="1" applyFill="1" applyBorder="1" applyAlignment="1" applyProtection="1">
      <alignment horizontal="center"/>
    </xf>
    <xf numFmtId="0" fontId="26" fillId="12" borderId="0" xfId="0" applyFont="1" applyFill="1" applyBorder="1" applyAlignment="1" applyProtection="1">
      <alignment horizontal="right" vertical="center"/>
      <protection locked="0"/>
    </xf>
    <xf numFmtId="0" fontId="63" fillId="13" borderId="87" xfId="0" applyFont="1" applyFill="1" applyBorder="1" applyAlignment="1" applyProtection="1">
      <alignment vertical="center"/>
      <protection locked="0"/>
    </xf>
    <xf numFmtId="0" fontId="65" fillId="20" borderId="83" xfId="0" applyFont="1" applyFill="1" applyBorder="1" applyAlignment="1" applyProtection="1">
      <alignment horizontal="center" vertical="center"/>
      <protection locked="0"/>
    </xf>
    <xf numFmtId="0" fontId="63" fillId="13" borderId="85" xfId="0" applyFont="1" applyFill="1" applyBorder="1" applyAlignment="1" applyProtection="1">
      <alignment horizontal="center" vertical="center"/>
      <protection locked="0"/>
    </xf>
    <xf numFmtId="49" fontId="67" fillId="21" borderId="187" xfId="0" applyNumberFormat="1" applyFont="1" applyFill="1" applyBorder="1" applyAlignment="1">
      <alignment vertical="top"/>
    </xf>
    <xf numFmtId="49" fontId="72" fillId="21" borderId="187" xfId="0" applyNumberFormat="1" applyFont="1" applyFill="1" applyBorder="1" applyAlignment="1">
      <alignment vertical="top"/>
    </xf>
    <xf numFmtId="49" fontId="68" fillId="0" borderId="187" xfId="0" applyNumberFormat="1" applyFont="1" applyBorder="1" applyAlignment="1">
      <alignment vertical="top"/>
    </xf>
    <xf numFmtId="49" fontId="72" fillId="0" borderId="187" xfId="0" applyNumberFormat="1" applyFont="1" applyBorder="1" applyAlignment="1">
      <alignment vertical="top" wrapText="1"/>
    </xf>
    <xf numFmtId="49" fontId="73" fillId="0" borderId="188" xfId="0" applyNumberFormat="1" applyFont="1" applyBorder="1" applyAlignment="1">
      <alignment vertical="top"/>
    </xf>
    <xf numFmtId="49" fontId="72" fillId="0" borderId="188" xfId="0" applyNumberFormat="1" applyFont="1" applyBorder="1" applyAlignment="1">
      <alignment vertical="top"/>
    </xf>
    <xf numFmtId="49" fontId="68" fillId="0" borderId="188" xfId="0" applyNumberFormat="1" applyFont="1" applyBorder="1" applyAlignment="1">
      <alignment vertical="top"/>
    </xf>
    <xf numFmtId="49" fontId="73" fillId="0" borderId="189" xfId="0" applyNumberFormat="1" applyFont="1" applyBorder="1" applyAlignment="1">
      <alignment vertical="top"/>
    </xf>
    <xf numFmtId="49" fontId="72" fillId="0" borderId="189" xfId="0" applyNumberFormat="1" applyFont="1" applyBorder="1" applyAlignment="1">
      <alignment vertical="top"/>
    </xf>
    <xf numFmtId="49" fontId="68" fillId="0" borderId="189" xfId="0" applyNumberFormat="1" applyFont="1" applyBorder="1" applyAlignment="1">
      <alignment vertical="top"/>
    </xf>
    <xf numFmtId="49" fontId="69" fillId="0" borderId="189" xfId="0" applyNumberFormat="1" applyFont="1" applyFill="1" applyBorder="1" applyAlignment="1">
      <alignment vertical="top"/>
    </xf>
    <xf numFmtId="49" fontId="72" fillId="0" borderId="189" xfId="0" applyNumberFormat="1" applyFont="1" applyFill="1" applyBorder="1" applyAlignment="1">
      <alignment vertical="top"/>
    </xf>
    <xf numFmtId="49" fontId="73" fillId="0" borderId="190" xfId="0" applyNumberFormat="1" applyFont="1" applyBorder="1" applyAlignment="1">
      <alignment vertical="top"/>
    </xf>
    <xf numFmtId="49" fontId="72" fillId="0" borderId="190" xfId="0" applyNumberFormat="1" applyFont="1" applyBorder="1" applyAlignment="1">
      <alignment vertical="top"/>
    </xf>
    <xf numFmtId="49" fontId="68" fillId="0" borderId="190" xfId="0" applyNumberFormat="1" applyFont="1" applyBorder="1" applyAlignment="1">
      <alignment vertical="top"/>
    </xf>
    <xf numFmtId="49" fontId="72" fillId="0" borderId="189" xfId="0" applyNumberFormat="1" applyFont="1" applyBorder="1" applyAlignment="1">
      <alignment vertical="top" wrapText="1"/>
    </xf>
    <xf numFmtId="49" fontId="72" fillId="0" borderId="191" xfId="0" applyNumberFormat="1" applyFont="1" applyBorder="1" applyAlignment="1">
      <alignment vertical="top"/>
    </xf>
    <xf numFmtId="49" fontId="68" fillId="0" borderId="191" xfId="0" applyNumberFormat="1" applyFont="1" applyBorder="1" applyAlignment="1">
      <alignment vertical="top"/>
    </xf>
    <xf numFmtId="49" fontId="68" fillId="0" borderId="192" xfId="0" applyNumberFormat="1" applyFont="1" applyBorder="1" applyAlignment="1">
      <alignment vertical="top" wrapText="1"/>
    </xf>
    <xf numFmtId="49" fontId="72" fillId="0" borderId="190" xfId="0" applyNumberFormat="1" applyFont="1" applyBorder="1" applyAlignment="1">
      <alignment vertical="top" wrapText="1"/>
    </xf>
    <xf numFmtId="49" fontId="68" fillId="0" borderId="193" xfId="0" applyNumberFormat="1" applyFont="1" applyBorder="1" applyAlignment="1">
      <alignment vertical="top" wrapText="1"/>
    </xf>
    <xf numFmtId="0" fontId="81" fillId="0" borderId="0" xfId="0" applyFont="1"/>
    <xf numFmtId="0" fontId="34" fillId="0" borderId="0" xfId="0" applyFont="1"/>
    <xf numFmtId="0" fontId="34" fillId="0" borderId="0" xfId="0" applyNumberFormat="1" applyFont="1"/>
    <xf numFmtId="49" fontId="82" fillId="0" borderId="0" xfId="0" applyNumberFormat="1" applyFont="1" applyFill="1"/>
    <xf numFmtId="3" fontId="81" fillId="0" borderId="0" xfId="0" applyNumberFormat="1" applyFont="1"/>
    <xf numFmtId="0" fontId="82" fillId="0" borderId="0" xfId="0" applyFont="1" applyFill="1"/>
    <xf numFmtId="0" fontId="81" fillId="0" borderId="0" xfId="0" applyNumberFormat="1" applyFont="1"/>
    <xf numFmtId="0" fontId="82" fillId="0" borderId="0" xfId="0" applyNumberFormat="1" applyFont="1" applyFill="1"/>
    <xf numFmtId="0" fontId="83" fillId="0" borderId="0" xfId="0" applyFont="1"/>
    <xf numFmtId="0" fontId="33" fillId="0" borderId="0" xfId="0" applyFont="1" applyFill="1" applyBorder="1" applyAlignment="1" applyProtection="1">
      <alignment horizontal="center" vertical="center"/>
    </xf>
    <xf numFmtId="0" fontId="33" fillId="0" borderId="0" xfId="0" applyFont="1" applyFill="1" applyBorder="1" applyAlignment="1" applyProtection="1">
      <alignment horizontal="left" vertical="center"/>
    </xf>
    <xf numFmtId="0" fontId="33" fillId="0" borderId="0" xfId="0" applyFont="1" applyFill="1" applyBorder="1" applyAlignment="1" applyProtection="1">
      <alignment horizontal="right" vertical="center"/>
    </xf>
    <xf numFmtId="3" fontId="28" fillId="0" borderId="0" xfId="0" applyNumberFormat="1" applyFont="1" applyBorder="1" applyAlignment="1" applyProtection="1">
      <alignment horizontal="center"/>
    </xf>
    <xf numFmtId="170" fontId="31" fillId="0" borderId="0" xfId="0" applyNumberFormat="1" applyFont="1" applyBorder="1" applyAlignment="1" applyProtection="1">
      <alignment horizontal="center"/>
    </xf>
    <xf numFmtId="9" fontId="28" fillId="0" borderId="0" xfId="0" applyNumberFormat="1" applyFont="1" applyProtection="1"/>
    <xf numFmtId="0" fontId="77" fillId="12" borderId="23" xfId="0" applyFont="1" applyFill="1" applyBorder="1" applyAlignment="1" applyProtection="1">
      <alignment vertical="center"/>
    </xf>
    <xf numFmtId="0" fontId="3" fillId="0" borderId="0" xfId="0" applyNumberFormat="1" applyFont="1" applyBorder="1" applyAlignment="1">
      <alignment horizontal="center"/>
    </xf>
    <xf numFmtId="0" fontId="19" fillId="8" borderId="14" xfId="0" applyNumberFormat="1" applyFont="1" applyFill="1" applyBorder="1" applyAlignment="1">
      <alignment horizontal="center" vertical="center"/>
    </xf>
    <xf numFmtId="0" fontId="19" fillId="8" borderId="15" xfId="0" applyNumberFormat="1" applyFont="1" applyFill="1" applyBorder="1" applyAlignment="1">
      <alignment horizontal="center" vertical="center"/>
    </xf>
    <xf numFmtId="0" fontId="19" fillId="8" borderId="16" xfId="0" applyNumberFormat="1" applyFont="1" applyFill="1" applyBorder="1" applyAlignment="1">
      <alignment horizontal="center" vertical="center"/>
    </xf>
    <xf numFmtId="0" fontId="30" fillId="24" borderId="159" xfId="0" applyFont="1" applyFill="1" applyBorder="1" applyAlignment="1" applyProtection="1">
      <alignment horizontal="center" vertical="center"/>
    </xf>
    <xf numFmtId="0" fontId="30" fillId="24" borderId="160" xfId="0" applyFont="1" applyFill="1" applyBorder="1" applyAlignment="1" applyProtection="1">
      <alignment horizontal="center" vertical="center"/>
    </xf>
    <xf numFmtId="0" fontId="30" fillId="24" borderId="162" xfId="0" applyFont="1" applyFill="1" applyBorder="1" applyAlignment="1" applyProtection="1">
      <alignment horizontal="center" vertical="center"/>
    </xf>
    <xf numFmtId="0" fontId="26" fillId="12" borderId="22" xfId="0" applyFont="1" applyFill="1" applyBorder="1" applyAlignment="1" applyProtection="1">
      <alignment horizontal="center" vertical="center"/>
    </xf>
    <xf numFmtId="0" fontId="26" fillId="12" borderId="0" xfId="0" applyFont="1" applyFill="1" applyBorder="1" applyAlignment="1" applyProtection="1">
      <alignment horizontal="center" vertical="center"/>
    </xf>
    <xf numFmtId="0" fontId="26" fillId="12" borderId="23" xfId="0" applyFont="1" applyFill="1" applyBorder="1" applyAlignment="1" applyProtection="1">
      <alignment horizontal="center" vertical="center"/>
    </xf>
    <xf numFmtId="0" fontId="26" fillId="12" borderId="129" xfId="0" applyFont="1" applyFill="1" applyBorder="1" applyAlignment="1" applyProtection="1">
      <alignment horizontal="center"/>
    </xf>
    <xf numFmtId="0" fontId="26" fillId="12" borderId="130" xfId="0" applyFont="1" applyFill="1" applyBorder="1" applyAlignment="1" applyProtection="1">
      <alignment horizontal="center"/>
    </xf>
    <xf numFmtId="0" fontId="26" fillId="12" borderId="131" xfId="0" applyFont="1" applyFill="1" applyBorder="1" applyAlignment="1" applyProtection="1">
      <alignment horizontal="center"/>
    </xf>
    <xf numFmtId="0" fontId="26" fillId="12" borderId="0" xfId="0" applyFont="1" applyFill="1" applyBorder="1" applyAlignment="1" applyProtection="1">
      <alignment horizontal="right" vertical="center"/>
      <protection locked="0"/>
    </xf>
    <xf numFmtId="0" fontId="30" fillId="12" borderId="133" xfId="0" applyFont="1" applyFill="1" applyBorder="1" applyAlignment="1" applyProtection="1">
      <alignment horizontal="left" vertical="center"/>
    </xf>
    <xf numFmtId="0" fontId="30" fillId="12" borderId="135" xfId="0" applyFont="1" applyFill="1" applyBorder="1" applyAlignment="1" applyProtection="1">
      <alignment horizontal="left" vertical="center"/>
    </xf>
    <xf numFmtId="0" fontId="30" fillId="12" borderId="134" xfId="0" applyFont="1" applyFill="1" applyBorder="1" applyAlignment="1" applyProtection="1">
      <alignment horizontal="center" vertical="center"/>
    </xf>
    <xf numFmtId="0" fontId="30" fillId="12" borderId="136" xfId="0" applyFont="1" applyFill="1" applyBorder="1" applyAlignment="1" applyProtection="1">
      <alignment horizontal="center" vertical="center"/>
    </xf>
    <xf numFmtId="0" fontId="30" fillId="24" borderId="175" xfId="0" applyFont="1" applyFill="1" applyBorder="1" applyAlignment="1" applyProtection="1">
      <alignment horizontal="center" vertical="center"/>
    </xf>
    <xf numFmtId="0" fontId="30" fillId="12" borderId="163" xfId="0" applyFont="1" applyFill="1" applyBorder="1" applyAlignment="1" applyProtection="1">
      <alignment horizontal="center" vertical="center"/>
    </xf>
    <xf numFmtId="0" fontId="30" fillId="12" borderId="164" xfId="0" applyFont="1" applyFill="1" applyBorder="1" applyAlignment="1" applyProtection="1">
      <alignment horizontal="center" vertical="center"/>
    </xf>
    <xf numFmtId="0" fontId="30" fillId="12" borderId="118" xfId="0" applyFont="1" applyFill="1" applyBorder="1" applyAlignment="1" applyProtection="1">
      <alignment horizontal="left" vertical="center"/>
    </xf>
    <xf numFmtId="0" fontId="30" fillId="12" borderId="119" xfId="0" applyFont="1" applyFill="1" applyBorder="1" applyAlignment="1" applyProtection="1">
      <alignment horizontal="left" vertical="center"/>
    </xf>
    <xf numFmtId="0" fontId="30" fillId="12" borderId="121" xfId="0" applyFont="1" applyFill="1" applyBorder="1" applyAlignment="1" applyProtection="1">
      <alignment horizontal="center" vertical="center"/>
    </xf>
    <xf numFmtId="0" fontId="30" fillId="12" borderId="122" xfId="0" applyFont="1" applyFill="1" applyBorder="1" applyAlignment="1" applyProtection="1">
      <alignment horizontal="center" vertical="center"/>
    </xf>
    <xf numFmtId="0" fontId="30" fillId="12" borderId="123" xfId="0" applyFont="1" applyFill="1" applyBorder="1" applyAlignment="1" applyProtection="1">
      <alignment horizontal="center" vertical="center"/>
    </xf>
    <xf numFmtId="0" fontId="30" fillId="12" borderId="124" xfId="0" applyFont="1" applyFill="1" applyBorder="1" applyAlignment="1" applyProtection="1">
      <alignment horizontal="center" vertical="center"/>
    </xf>
    <xf numFmtId="0" fontId="26" fillId="12" borderId="24" xfId="0" applyFont="1" applyFill="1" applyBorder="1" applyAlignment="1" applyProtection="1">
      <alignment horizontal="center" vertical="center"/>
    </xf>
    <xf numFmtId="0" fontId="26" fillId="12" borderId="2" xfId="0" applyFont="1" applyFill="1" applyBorder="1" applyAlignment="1" applyProtection="1">
      <alignment horizontal="center" vertical="center"/>
    </xf>
    <xf numFmtId="0" fontId="26" fillId="12" borderId="25" xfId="0" applyFont="1" applyFill="1" applyBorder="1" applyAlignment="1" applyProtection="1">
      <alignment horizontal="center" vertical="center"/>
    </xf>
    <xf numFmtId="0" fontId="30" fillId="12" borderId="194" xfId="0" applyFont="1" applyFill="1" applyBorder="1" applyAlignment="1" applyProtection="1">
      <alignment horizontal="center" vertical="center"/>
    </xf>
    <xf numFmtId="0" fontId="30" fillId="12" borderId="195" xfId="0" applyFont="1" applyFill="1" applyBorder="1" applyAlignment="1" applyProtection="1">
      <alignment horizontal="center" vertical="center"/>
    </xf>
    <xf numFmtId="0" fontId="53" fillId="2" borderId="0" xfId="0" applyNumberFormat="1" applyFont="1" applyFill="1" applyBorder="1" applyAlignment="1">
      <alignment horizontal="center" vertical="center"/>
    </xf>
    <xf numFmtId="0" fontId="41" fillId="13" borderId="0" xfId="0" applyFont="1" applyFill="1" applyBorder="1" applyAlignment="1">
      <alignment horizontal="center" vertical="center"/>
    </xf>
    <xf numFmtId="0" fontId="41" fillId="13" borderId="37" xfId="0" applyFont="1" applyFill="1" applyBorder="1" applyAlignment="1">
      <alignment horizontal="center" vertical="center"/>
    </xf>
    <xf numFmtId="0" fontId="35" fillId="15" borderId="45" xfId="0" applyNumberFormat="1" applyFont="1" applyFill="1" applyBorder="1" applyAlignment="1">
      <alignment horizontal="left" vertical="center"/>
    </xf>
    <xf numFmtId="0" fontId="35" fillId="15" borderId="46" xfId="0" applyNumberFormat="1" applyFont="1" applyFill="1" applyBorder="1" applyAlignment="1">
      <alignment horizontal="left" vertical="center"/>
    </xf>
    <xf numFmtId="0" fontId="35" fillId="15" borderId="47" xfId="0" applyNumberFormat="1" applyFont="1" applyFill="1" applyBorder="1" applyAlignment="1">
      <alignment horizontal="left" vertical="center"/>
    </xf>
    <xf numFmtId="0" fontId="19" fillId="8" borderId="38" xfId="0" applyFont="1" applyFill="1" applyBorder="1" applyAlignment="1">
      <alignment horizontal="center" vertical="center"/>
    </xf>
    <xf numFmtId="0" fontId="19" fillId="8" borderId="39" xfId="0" applyFont="1" applyFill="1" applyBorder="1" applyAlignment="1">
      <alignment horizontal="center" vertical="center"/>
    </xf>
    <xf numFmtId="0" fontId="19" fillId="8" borderId="40" xfId="0" applyFont="1" applyFill="1" applyBorder="1" applyAlignment="1">
      <alignment horizontal="center" vertical="center"/>
    </xf>
    <xf numFmtId="0" fontId="56" fillId="15" borderId="45" xfId="0" applyNumberFormat="1" applyFont="1" applyFill="1" applyBorder="1" applyAlignment="1">
      <alignment horizontal="right" vertical="center"/>
    </xf>
    <xf numFmtId="0" fontId="56" fillId="15" borderId="46" xfId="0" applyNumberFormat="1" applyFont="1" applyFill="1" applyBorder="1" applyAlignment="1">
      <alignment horizontal="right" vertical="center"/>
    </xf>
    <xf numFmtId="0" fontId="56" fillId="15" borderId="47" xfId="0" applyNumberFormat="1" applyFont="1" applyFill="1" applyBorder="1" applyAlignment="1">
      <alignment horizontal="right" vertical="center"/>
    </xf>
    <xf numFmtId="0" fontId="19" fillId="8" borderId="0" xfId="0" applyFont="1" applyFill="1" applyBorder="1" applyAlignment="1">
      <alignment horizontal="center" vertical="center"/>
    </xf>
    <xf numFmtId="0" fontId="56" fillId="15" borderId="45" xfId="0" applyNumberFormat="1" applyFont="1" applyFill="1" applyBorder="1" applyAlignment="1">
      <alignment horizontal="left" vertical="center"/>
    </xf>
    <xf numFmtId="0" fontId="56" fillId="15" borderId="46" xfId="0" applyNumberFormat="1" applyFont="1" applyFill="1" applyBorder="1" applyAlignment="1">
      <alignment horizontal="left" vertical="center"/>
    </xf>
    <xf numFmtId="0" fontId="56" fillId="15" borderId="47" xfId="0" applyNumberFormat="1" applyFont="1" applyFill="1" applyBorder="1" applyAlignment="1">
      <alignment horizontal="left" vertical="center"/>
    </xf>
    <xf numFmtId="0" fontId="53" fillId="2" borderId="0" xfId="0" applyNumberFormat="1" applyFont="1" applyFill="1" applyBorder="1" applyAlignment="1" applyProtection="1">
      <alignment horizontal="left" vertical="center"/>
      <protection locked="0"/>
    </xf>
    <xf numFmtId="0" fontId="65" fillId="20" borderId="84" xfId="0" applyFont="1" applyFill="1" applyBorder="1" applyAlignment="1" applyProtection="1">
      <alignment horizontal="right" vertical="center"/>
      <protection locked="0"/>
    </xf>
    <xf numFmtId="0" fontId="65" fillId="20" borderId="186" xfId="0" applyFont="1" applyFill="1" applyBorder="1" applyAlignment="1" applyProtection="1">
      <alignment horizontal="right" vertical="center"/>
      <protection locked="0"/>
    </xf>
    <xf numFmtId="0" fontId="32" fillId="12" borderId="0" xfId="0" applyFont="1" applyFill="1" applyAlignment="1">
      <alignment horizontal="center"/>
    </xf>
    <xf numFmtId="0" fontId="35" fillId="24" borderId="139" xfId="0" applyFont="1" applyFill="1" applyBorder="1" applyAlignment="1">
      <alignment horizontal="center"/>
    </xf>
    <xf numFmtId="0" fontId="35" fillId="24" borderId="140" xfId="0" applyFont="1" applyFill="1" applyBorder="1" applyAlignment="1">
      <alignment horizontal="center"/>
    </xf>
    <xf numFmtId="0" fontId="35" fillId="24" borderId="141" xfId="0" applyFont="1" applyFill="1" applyBorder="1" applyAlignment="1">
      <alignment horizontal="center"/>
    </xf>
    <xf numFmtId="0" fontId="38" fillId="12" borderId="0" xfId="0" applyFont="1" applyFill="1" applyAlignment="1">
      <alignment horizontal="center" vertical="center"/>
    </xf>
    <xf numFmtId="0" fontId="38" fillId="12" borderId="0" xfId="0" applyFont="1" applyFill="1" applyAlignment="1">
      <alignment horizontal="center"/>
    </xf>
  </cellXfs>
  <cellStyles count="1">
    <cellStyle name="Normal" xfId="0" builtinId="0"/>
  </cellStyles>
  <dxfs count="71">
    <dxf>
      <font>
        <color theme="0"/>
      </font>
      <fill>
        <patternFill patternType="none">
          <bgColor auto="1"/>
        </patternFill>
      </fill>
    </dxf>
    <dxf>
      <font>
        <color theme="6" tint="0.79998168889431442"/>
      </font>
      <fill>
        <patternFill>
          <bgColor theme="6" tint="0.79998168889431442"/>
        </patternFill>
      </fill>
    </dxf>
    <dxf>
      <font>
        <color theme="6" tint="0.39994506668294322"/>
      </font>
      <fill>
        <patternFill>
          <bgColor theme="6" tint="0.39994506668294322"/>
        </patternFill>
      </fill>
    </dxf>
    <dxf>
      <font>
        <color theme="6" tint="-0.499984740745262"/>
      </font>
      <fill>
        <patternFill>
          <bgColor theme="6" tint="-0.499984740745262"/>
        </patternFill>
      </fill>
    </dxf>
    <dxf>
      <font>
        <color theme="0"/>
      </font>
      <fill>
        <patternFill patternType="none">
          <bgColor auto="1"/>
        </patternFill>
      </fill>
    </dxf>
    <dxf>
      <font>
        <color rgb="FFFFFF99"/>
      </font>
      <fill>
        <patternFill>
          <bgColor rgb="FFFFFF99"/>
        </patternFill>
      </fill>
    </dxf>
    <dxf>
      <font>
        <color rgb="FFFFCC66"/>
      </font>
      <fill>
        <patternFill>
          <bgColor rgb="FFFFCC66"/>
        </patternFill>
      </fill>
    </dxf>
    <dxf>
      <font>
        <color theme="9" tint="-0.24994659260841701"/>
      </font>
      <fill>
        <patternFill>
          <bgColor theme="9" tint="-0.24994659260841701"/>
        </patternFill>
      </fill>
    </dxf>
    <dxf>
      <font>
        <color theme="9" tint="-0.499984740745262"/>
      </font>
      <fill>
        <patternFill>
          <bgColor theme="9" tint="-0.499984740745262"/>
        </patternFill>
      </fill>
      <border>
        <left/>
        <right/>
        <top/>
        <bottom/>
        <vertical/>
        <horizontal/>
      </border>
    </dxf>
    <dxf>
      <font>
        <color theme="0"/>
      </font>
      <fill>
        <patternFill patternType="none">
          <bgColor auto="1"/>
        </patternFill>
      </fill>
      <border>
        <left/>
        <right/>
        <top/>
        <bottom/>
        <vertical/>
        <horizontal/>
      </border>
    </dxf>
    <dxf>
      <font>
        <b/>
        <i val="0"/>
        <color theme="7" tint="-0.499984740745262"/>
      </font>
      <fill>
        <patternFill>
          <bgColor rgb="FFF1EFF5"/>
        </patternFill>
      </fill>
      <border>
        <left style="thin">
          <color theme="7" tint="0.39994506668294322"/>
        </left>
        <right style="thin">
          <color theme="7" tint="0.39994506668294322"/>
        </right>
        <top style="thin">
          <color theme="7" tint="0.39994506668294322"/>
        </top>
        <bottom style="thin">
          <color theme="7" tint="0.39994506668294322"/>
        </bottom>
        <vertical/>
        <horizontal/>
      </border>
    </dxf>
    <dxf>
      <font>
        <color theme="6" tint="-0.499984740745262"/>
      </font>
      <fill>
        <patternFill>
          <bgColor theme="6" tint="0.59996337778862885"/>
        </patternFill>
      </fill>
      <border>
        <left style="thin">
          <color theme="6" tint="0.39994506668294322"/>
        </left>
        <right style="thin">
          <color theme="6" tint="0.39994506668294322"/>
        </right>
        <top style="thin">
          <color theme="6" tint="0.39994506668294322"/>
        </top>
        <bottom style="thin">
          <color theme="6" tint="0.39994506668294322"/>
        </bottom>
      </border>
    </dxf>
    <dxf>
      <font>
        <color theme="0"/>
      </font>
      <fill>
        <patternFill patternType="none">
          <bgColor auto="1"/>
        </patternFill>
      </fill>
      <border>
        <left/>
        <right/>
        <top/>
        <bottom/>
        <vertical/>
        <horizontal/>
      </border>
    </dxf>
    <dxf>
      <font>
        <b/>
        <i val="0"/>
        <color rgb="FF283214"/>
      </font>
      <fill>
        <patternFill>
          <bgColor rgb="FFF6F9F1"/>
        </patternFill>
      </fill>
      <border>
        <left style="thin">
          <color theme="6" tint="0.39994506668294322"/>
        </left>
        <right style="thin">
          <color theme="6" tint="0.39994506668294322"/>
        </right>
        <top style="thin">
          <color theme="6" tint="0.39994506668294322"/>
        </top>
        <bottom style="thin">
          <color theme="6" tint="0.39994506668294322"/>
        </bottom>
        <vertical/>
        <horizontal/>
      </border>
    </dxf>
    <dxf>
      <font>
        <color theme="0"/>
      </font>
      <fill>
        <patternFill patternType="none">
          <bgColor auto="1"/>
        </patternFill>
      </fill>
      <border>
        <left/>
        <right/>
        <top/>
        <bottom/>
      </border>
    </dxf>
    <dxf>
      <font>
        <b/>
        <i val="0"/>
        <color theme="7" tint="-0.24994659260841701"/>
      </font>
      <fill>
        <patternFill>
          <bgColor theme="7" tint="0.59996337778862885"/>
        </patternFill>
      </fill>
    </dxf>
    <dxf>
      <fill>
        <patternFill patternType="none">
          <bgColor auto="1"/>
        </patternFill>
      </fill>
    </dxf>
    <dxf>
      <font>
        <color theme="7" tint="-0.499984740745262"/>
      </font>
      <fill>
        <patternFill>
          <bgColor rgb="FFF1EFF5"/>
        </patternFill>
      </fill>
      <border>
        <left style="thin">
          <color theme="7" tint="0.79998168889431442"/>
        </left>
        <right style="thin">
          <color theme="7" tint="0.79998168889431442"/>
        </right>
        <top style="thin">
          <color theme="7" tint="0.79998168889431442"/>
        </top>
        <bottom style="thin">
          <color theme="7" tint="0.79998168889431442"/>
        </bottom>
        <vertical/>
        <horizontal/>
      </border>
    </dxf>
    <dxf>
      <font>
        <color theme="0"/>
      </font>
      <fill>
        <patternFill patternType="none">
          <bgColor auto="1"/>
        </patternFill>
      </fill>
      <border>
        <left/>
        <right/>
        <top/>
        <bottom/>
        <vertical/>
        <horizontal/>
      </border>
    </dxf>
    <dxf>
      <font>
        <color theme="6" tint="-0.499984740745262"/>
      </font>
      <fill>
        <patternFill>
          <bgColor theme="6" tint="0.59996337778862885"/>
        </patternFill>
      </fill>
    </dxf>
    <dxf>
      <font>
        <color theme="0"/>
      </font>
      <fill>
        <patternFill patternType="none">
          <bgColor auto="1"/>
        </patternFill>
      </fill>
      <border>
        <left/>
        <right/>
        <top/>
        <bottom/>
        <vertical/>
        <horizontal/>
      </border>
    </dxf>
    <dxf>
      <font>
        <color rgb="FF283214"/>
      </font>
      <fill>
        <patternFill>
          <bgColor rgb="FFF6F9F1"/>
        </patternFill>
      </fill>
      <border>
        <left style="thin">
          <color theme="6" tint="0.59996337778862885"/>
        </left>
        <right style="thin">
          <color theme="6" tint="0.59996337778862885"/>
        </right>
        <top style="thin">
          <color theme="6" tint="0.59996337778862885"/>
        </top>
        <bottom style="thin">
          <color theme="6" tint="0.59996337778862885"/>
        </bottom>
        <vertical/>
        <horizontal/>
      </border>
    </dxf>
    <dxf>
      <font>
        <color theme="0"/>
      </font>
      <fill>
        <patternFill patternType="none">
          <bgColor auto="1"/>
        </patternFill>
      </fill>
    </dxf>
    <dxf>
      <font>
        <b/>
        <i val="0"/>
        <color theme="7" tint="-0.24994659260841701"/>
      </font>
      <fill>
        <patternFill>
          <bgColor theme="7" tint="0.59996337778862885"/>
        </patternFill>
      </fill>
    </dxf>
    <dxf>
      <fill>
        <patternFill patternType="none">
          <bgColor auto="1"/>
        </patternFill>
      </fill>
    </dxf>
    <dxf>
      <font>
        <color theme="9" tint="-0.499984740745262"/>
      </font>
      <border>
        <left style="thin">
          <color theme="9" tint="0.79998168889431442"/>
        </left>
        <right style="thin">
          <color theme="9" tint="0.79998168889431442"/>
        </right>
        <top style="thin">
          <color theme="9" tint="0.79998168889431442"/>
        </top>
        <bottom style="thin">
          <color theme="9" tint="0.79998168889431442"/>
        </bottom>
        <vertical/>
        <horizontal/>
      </border>
    </dxf>
    <dxf>
      <font>
        <b/>
        <i val="0"/>
        <color theme="9" tint="-0.499984740745262"/>
      </font>
      <fill>
        <patternFill>
          <bgColor theme="9" tint="0.39994506668294322"/>
        </patternFill>
      </fill>
    </dxf>
    <dxf>
      <font>
        <color theme="8" tint="-0.499984740745262"/>
      </font>
      <border>
        <left style="thin">
          <color theme="8" tint="0.79998168889431442"/>
        </left>
        <right style="thin">
          <color theme="8" tint="0.79998168889431442"/>
        </right>
        <top style="thin">
          <color theme="8" tint="0.79998168889431442"/>
        </top>
        <bottom style="thin">
          <color theme="8" tint="0.79998168889431442"/>
        </bottom>
        <vertical/>
        <horizontal/>
      </border>
    </dxf>
    <dxf>
      <font>
        <b/>
        <i val="0"/>
        <color theme="8" tint="-0.499984740745262"/>
      </font>
      <fill>
        <patternFill>
          <bgColor theme="8" tint="0.39994506668294322"/>
        </patternFill>
      </fill>
    </dxf>
    <dxf>
      <font>
        <color theme="0"/>
      </font>
      <fill>
        <patternFill patternType="none">
          <bgColor auto="1"/>
        </patternFill>
      </fill>
    </dxf>
    <dxf>
      <font>
        <b/>
        <i val="0"/>
        <color theme="8" tint="-0.499984740745262"/>
      </font>
      <fill>
        <patternFill>
          <bgColor theme="8" tint="0.79998168889431442"/>
        </patternFill>
      </fill>
    </dxf>
    <dxf>
      <font>
        <color theme="8" tint="-0.499984740745262"/>
      </font>
      <border>
        <left style="thin">
          <color theme="8" tint="0.79998168889431442"/>
        </left>
        <right style="thin">
          <color theme="8" tint="0.79998168889431442"/>
        </right>
        <top style="thin">
          <color theme="8" tint="0.79998168889431442"/>
        </top>
        <bottom style="thin">
          <color theme="8" tint="0.79998168889431442"/>
        </bottom>
        <vertical/>
        <horizontal/>
      </border>
    </dxf>
    <dxf>
      <font>
        <color theme="0"/>
      </font>
      <fill>
        <patternFill patternType="none">
          <bgColor auto="1"/>
        </patternFill>
      </fill>
    </dxf>
    <dxf>
      <font>
        <b/>
        <i val="0"/>
        <color theme="8" tint="-0.499984740745262"/>
      </font>
      <fill>
        <patternFill>
          <bgColor theme="8" tint="0.79998168889431442"/>
        </patternFill>
      </fill>
    </dxf>
    <dxf>
      <font>
        <color theme="8" tint="-0.499984740745262"/>
      </font>
      <border>
        <left style="thin">
          <color theme="8" tint="0.79998168889431442"/>
        </left>
        <right style="thin">
          <color theme="8" tint="0.79998168889431442"/>
        </right>
        <top style="thin">
          <color theme="8" tint="0.79998168889431442"/>
        </top>
        <bottom style="thin">
          <color theme="8" tint="0.79998168889431442"/>
        </bottom>
        <vertical/>
        <horizontal/>
      </border>
    </dxf>
    <dxf>
      <font>
        <color theme="0"/>
      </font>
      <fill>
        <patternFill patternType="none">
          <bgColor auto="1"/>
        </patternFill>
      </fill>
    </dxf>
    <dxf>
      <font>
        <b/>
        <i val="0"/>
        <color theme="8" tint="-0.499984740745262"/>
      </font>
      <fill>
        <patternFill>
          <bgColor theme="8" tint="0.79998168889431442"/>
        </patternFill>
      </fill>
    </dxf>
    <dxf>
      <font>
        <color theme="8" tint="-0.499984740745262"/>
      </font>
      <border>
        <left style="thin">
          <color theme="8" tint="0.79998168889431442"/>
        </left>
        <right style="thin">
          <color theme="8" tint="0.79998168889431442"/>
        </right>
        <top style="thin">
          <color theme="8" tint="0.79998168889431442"/>
        </top>
        <bottom style="thin">
          <color theme="8" tint="0.79998168889431442"/>
        </bottom>
        <vertical/>
        <horizontal/>
      </border>
    </dxf>
    <dxf>
      <font>
        <color theme="0"/>
      </font>
      <fill>
        <patternFill patternType="none">
          <bgColor auto="1"/>
        </patternFill>
      </fill>
    </dxf>
    <dxf>
      <font>
        <b/>
        <i val="0"/>
        <color theme="8" tint="-0.499984740745262"/>
      </font>
      <fill>
        <patternFill>
          <bgColor theme="8" tint="0.79998168889431442"/>
        </patternFill>
      </fill>
    </dxf>
    <dxf>
      <font>
        <color theme="8" tint="-0.499984740745262"/>
      </font>
      <border>
        <left style="thin">
          <color theme="8" tint="0.79998168889431442"/>
        </left>
        <right style="thin">
          <color theme="8" tint="0.79998168889431442"/>
        </right>
        <top style="thin">
          <color theme="8" tint="0.79998168889431442"/>
        </top>
        <bottom style="thin">
          <color theme="8" tint="0.79998168889431442"/>
        </bottom>
        <vertical/>
        <horizontal/>
      </border>
    </dxf>
    <dxf>
      <font>
        <color theme="8" tint="-0.499984740745262"/>
      </font>
      <border>
        <left style="thin">
          <color theme="8" tint="0.79998168889431442"/>
        </left>
        <right style="thin">
          <color theme="8" tint="0.79998168889431442"/>
        </right>
        <top style="thin">
          <color theme="8" tint="0.79998168889431442"/>
        </top>
        <bottom style="thin">
          <color theme="8" tint="0.79998168889431442"/>
        </bottom>
        <vertical/>
        <horizontal/>
      </border>
    </dxf>
    <dxf>
      <font>
        <color theme="0"/>
      </font>
      <fill>
        <patternFill patternType="none">
          <bgColor auto="1"/>
        </patternFill>
      </fill>
    </dxf>
    <dxf>
      <font>
        <color theme="5" tint="-0.499984740745262"/>
      </font>
      <fill>
        <patternFill>
          <bgColor rgb="FFFAF0F0"/>
        </patternFill>
      </fill>
      <border>
        <left style="thin">
          <color theme="9" tint="0.59996337778862885"/>
        </left>
        <right style="thin">
          <color theme="9" tint="0.59996337778862885"/>
        </right>
        <top style="thin">
          <color theme="9" tint="0.59996337778862885"/>
        </top>
        <bottom style="thin">
          <color theme="9" tint="0.59996337778862885"/>
        </bottom>
      </border>
    </dxf>
    <dxf>
      <font>
        <color theme="3" tint="-0.499984740745262"/>
      </font>
      <fill>
        <patternFill>
          <bgColor rgb="FFDDDFF7"/>
        </patternFill>
      </fill>
      <border>
        <left style="thin">
          <color theme="3" tint="0.79998168889431442"/>
        </left>
        <right style="thin">
          <color theme="3" tint="0.79998168889431442"/>
        </right>
        <top style="thin">
          <color theme="3" tint="0.79998168889431442"/>
        </top>
        <bottom style="thin">
          <color theme="3" tint="0.79998168889431442"/>
        </bottom>
      </border>
    </dxf>
    <dxf>
      <font>
        <color theme="3" tint="-0.499984740745262"/>
      </font>
      <fill>
        <patternFill patternType="none">
          <bgColor auto="1"/>
        </patternFill>
      </fill>
    </dxf>
    <dxf>
      <font>
        <color theme="3" tint="-0.499984740745262"/>
      </font>
      <fill>
        <patternFill patternType="none">
          <bgColor auto="1"/>
        </patternFill>
      </fill>
    </dxf>
    <dxf>
      <font>
        <color theme="5" tint="-0.499984740745262"/>
      </font>
      <fill>
        <patternFill>
          <bgColor rgb="FFFAF0F0"/>
        </patternFill>
      </fill>
      <border>
        <left style="thin">
          <color theme="9" tint="0.59996337778862885"/>
        </left>
        <right style="thin">
          <color theme="9" tint="0.59996337778862885"/>
        </right>
        <top style="thin">
          <color theme="9" tint="0.59996337778862885"/>
        </top>
        <bottom style="thin">
          <color theme="9" tint="0.59996337778862885"/>
        </bottom>
      </border>
    </dxf>
    <dxf>
      <font>
        <color theme="3" tint="-0.499984740745262"/>
      </font>
      <fill>
        <patternFill>
          <bgColor rgb="FFDDE9F7"/>
        </patternFill>
      </fill>
      <border>
        <left style="thin">
          <color theme="3" tint="0.79998168889431442"/>
        </left>
        <right style="thin">
          <color theme="3" tint="0.79998168889431442"/>
        </right>
        <top style="thin">
          <color theme="3" tint="0.79998168889431442"/>
        </top>
        <bottom style="thin">
          <color theme="3" tint="0.79998168889431442"/>
        </bottom>
      </border>
    </dxf>
    <dxf>
      <font>
        <color theme="0"/>
      </font>
      <fill>
        <patternFill patternType="none">
          <bgColor auto="1"/>
        </patternFill>
      </fill>
    </dxf>
    <dxf>
      <font>
        <color theme="0"/>
      </font>
      <fill>
        <patternFill patternType="none">
          <bgColor auto="1"/>
        </patternFill>
      </fill>
      <border>
        <left/>
        <right/>
        <top/>
        <bottom/>
        <vertical/>
        <horizontal/>
      </border>
    </dxf>
    <dxf>
      <font>
        <color theme="0"/>
      </font>
      <border>
        <left style="thin">
          <color theme="2" tint="-9.9948118533890809E-2"/>
        </left>
        <right style="thin">
          <color theme="2" tint="-9.9948118533890809E-2"/>
        </right>
        <top style="thin">
          <color theme="2" tint="-9.9948118533890809E-2"/>
        </top>
        <bottom style="thin">
          <color theme="2" tint="-9.9948118533890809E-2"/>
        </bottom>
        <vertical/>
        <horizontal/>
      </border>
    </dxf>
    <dxf>
      <font>
        <color theme="2" tint="-0.89996032593768116"/>
      </font>
      <fill>
        <patternFill>
          <bgColor theme="2" tint="-9.9948118533890809E-2"/>
        </patternFill>
      </fill>
      <border>
        <left style="thin">
          <color theme="2" tint="-0.24994659260841701"/>
        </left>
        <right style="thin">
          <color theme="2" tint="-0.24994659260841701"/>
        </right>
        <top style="thin">
          <color theme="2" tint="-0.24994659260841701"/>
        </top>
        <bottom style="thin">
          <color theme="2" tint="-0.24994659260841701"/>
        </bottom>
        <vertical/>
        <horizontal/>
      </border>
    </dxf>
    <dxf>
      <font>
        <color theme="2" tint="-0.89996032593768116"/>
      </font>
      <fill>
        <patternFill>
          <bgColor theme="2" tint="-9.9948118533890809E-2"/>
        </patternFill>
      </fill>
      <border>
        <left style="thin">
          <color theme="2" tint="-0.24994659260841701"/>
        </left>
        <right style="thin">
          <color theme="2" tint="-0.24994659260841701"/>
        </right>
        <top style="thin">
          <color theme="2" tint="-0.24994659260841701"/>
        </top>
        <bottom style="thin">
          <color theme="2" tint="-0.24994659260841701"/>
        </bottom>
        <vertical/>
        <horizontal/>
      </border>
    </dxf>
    <dxf>
      <font>
        <color theme="2" tint="-0.89996032593768116"/>
      </font>
      <fill>
        <patternFill>
          <bgColor theme="2" tint="-9.9948118533890809E-2"/>
        </patternFill>
      </fill>
      <border>
        <left style="thin">
          <color theme="2" tint="-0.24994659260841701"/>
        </left>
        <right style="thin">
          <color theme="2" tint="-0.24994659260841701"/>
        </right>
        <top style="thin">
          <color theme="2" tint="-0.24994659260841701"/>
        </top>
        <bottom style="thin">
          <color theme="2" tint="-0.24994659260841701"/>
        </bottom>
        <vertical/>
        <horizontal/>
      </border>
    </dxf>
    <dxf>
      <font>
        <color theme="2" tint="-0.89996032593768116"/>
      </font>
      <fill>
        <patternFill>
          <bgColor theme="2" tint="-9.9948118533890809E-2"/>
        </patternFill>
      </fill>
      <border>
        <left style="thin">
          <color theme="2" tint="-0.24994659260841701"/>
        </left>
        <right style="thin">
          <color theme="2" tint="-0.24994659260841701"/>
        </right>
        <top style="thin">
          <color theme="2" tint="-0.24994659260841701"/>
        </top>
        <bottom style="thin">
          <color theme="2" tint="-0.24994659260841701"/>
        </bottom>
        <vertical/>
        <horizontal/>
      </border>
    </dxf>
    <dxf>
      <font>
        <color theme="2" tint="-0.89996032593768116"/>
      </font>
      <fill>
        <patternFill>
          <bgColor theme="2" tint="-9.9948118533890809E-2"/>
        </patternFill>
      </fill>
      <border>
        <left style="thin">
          <color theme="2" tint="-0.24994659260841701"/>
        </left>
        <right style="thin">
          <color theme="2" tint="-0.24994659260841701"/>
        </right>
        <top style="thin">
          <color theme="2" tint="-0.24994659260841701"/>
        </top>
        <bottom style="thin">
          <color theme="2" tint="-0.24994659260841701"/>
        </bottom>
        <vertical/>
        <horizontal/>
      </border>
    </dxf>
    <dxf>
      <font>
        <color theme="2" tint="-0.89996032593768116"/>
      </font>
      <fill>
        <patternFill>
          <bgColor theme="2" tint="-9.9948118533890809E-2"/>
        </patternFill>
      </fill>
      <border>
        <left style="thin">
          <color theme="2" tint="-0.24994659260841701"/>
        </left>
        <right style="thin">
          <color theme="2" tint="-0.24994659260841701"/>
        </right>
        <top style="thin">
          <color theme="2" tint="-0.24994659260841701"/>
        </top>
        <bottom style="thin">
          <color theme="2" tint="-0.24994659260841701"/>
        </bottom>
        <vertical/>
        <horizontal/>
      </border>
    </dxf>
    <dxf>
      <font>
        <color theme="0"/>
      </font>
      <fill>
        <patternFill patternType="none">
          <bgColor auto="1"/>
        </patternFill>
      </fill>
    </dxf>
    <dxf>
      <font>
        <color theme="2" tint="-0.89996032593768116"/>
      </font>
      <fill>
        <patternFill>
          <bgColor theme="2" tint="-9.9948118533890809E-2"/>
        </patternFill>
      </fill>
      <border>
        <left style="thin">
          <color theme="2" tint="-0.24994659260841701"/>
        </left>
        <right style="thin">
          <color theme="2" tint="-0.24994659260841701"/>
        </right>
        <top style="thin">
          <color theme="2" tint="-0.24994659260841701"/>
        </top>
        <bottom style="thin">
          <color theme="2" tint="-0.24994659260841701"/>
        </bottom>
        <vertical/>
        <horizontal/>
      </border>
    </dxf>
    <dxf>
      <font>
        <color theme="3" tint="-0.499984740745262"/>
      </font>
      <fill>
        <patternFill patternType="none">
          <bgColor auto="1"/>
        </patternFill>
      </fill>
    </dxf>
    <dxf>
      <font>
        <color theme="0"/>
      </font>
      <fill>
        <patternFill patternType="none">
          <bgColor auto="1"/>
        </patternFill>
      </fill>
      <border>
        <left/>
        <right/>
        <top/>
        <bottom/>
      </border>
    </dxf>
    <dxf>
      <font>
        <color theme="5" tint="-0.499984740745262"/>
      </font>
      <fill>
        <patternFill>
          <bgColor rgb="FFFAF0F0"/>
        </patternFill>
      </fill>
      <border>
        <left style="thin">
          <color theme="9" tint="0.59996337778862885"/>
        </left>
        <right style="thin">
          <color theme="9" tint="0.59996337778862885"/>
        </right>
        <top style="thin">
          <color theme="9" tint="0.59996337778862885"/>
        </top>
        <bottom style="thin">
          <color theme="9" tint="0.59996337778862885"/>
        </bottom>
      </border>
    </dxf>
    <dxf>
      <font>
        <color theme="3" tint="-0.499984740745262"/>
      </font>
      <fill>
        <patternFill>
          <bgColor rgb="FFDDDFF7"/>
        </patternFill>
      </fill>
      <border>
        <left style="thin">
          <color theme="3" tint="0.79998168889431442"/>
        </left>
        <right style="thin">
          <color theme="3" tint="0.79998168889431442"/>
        </right>
        <top style="thin">
          <color theme="3" tint="0.79998168889431442"/>
        </top>
        <bottom style="thin">
          <color theme="3" tint="0.79998168889431442"/>
        </bottom>
      </border>
    </dxf>
    <dxf>
      <font>
        <b val="0"/>
        <i val="0"/>
        <color theme="3" tint="-0.499984740745262"/>
      </font>
      <fill>
        <patternFill patternType="none">
          <bgColor auto="1"/>
        </patternFill>
      </fill>
      <border>
        <left style="thin">
          <color theme="3" tint="0.79995117038483843"/>
        </left>
        <right style="thin">
          <color theme="3" tint="0.79995117038483843"/>
        </right>
        <top style="thin">
          <color theme="3" tint="0.79998168889431442"/>
        </top>
        <bottom style="thin">
          <color theme="3" tint="0.79998168889431442"/>
        </bottom>
      </border>
    </dxf>
    <dxf>
      <font>
        <color theme="5" tint="-0.499984740745262"/>
      </font>
      <fill>
        <patternFill>
          <bgColor rgb="FFFAF0F0"/>
        </patternFill>
      </fill>
      <border>
        <left style="thin">
          <color theme="9" tint="0.59996337778862885"/>
        </left>
        <right style="thin">
          <color theme="9" tint="0.59996337778862885"/>
        </right>
        <top style="thin">
          <color theme="9" tint="0.59996337778862885"/>
        </top>
        <bottom style="thin">
          <color theme="9" tint="0.59996337778862885"/>
        </bottom>
      </border>
    </dxf>
    <dxf>
      <font>
        <color theme="3" tint="-0.499984740745262"/>
      </font>
      <fill>
        <patternFill>
          <bgColor rgb="FFDDE9F7"/>
        </patternFill>
      </fill>
      <border>
        <left style="thin">
          <color theme="3" tint="0.79998168889431442"/>
        </left>
        <right style="thin">
          <color theme="3" tint="0.79998168889431442"/>
        </right>
        <top style="thin">
          <color theme="3" tint="0.79998168889431442"/>
        </top>
        <bottom style="thin">
          <color theme="3" tint="0.79998168889431442"/>
        </bottom>
      </border>
    </dxf>
    <dxf>
      <font>
        <color theme="3" tint="-0.499984740745262"/>
      </font>
      <fill>
        <patternFill patternType="none">
          <bgColor auto="1"/>
        </patternFill>
      </fill>
    </dxf>
    <dxf>
      <font>
        <color theme="0"/>
      </font>
      <fill>
        <patternFill patternType="none">
          <bgColor auto="1"/>
        </patternFill>
      </fill>
    </dxf>
    <dxf>
      <font>
        <color theme="5" tint="-0.499984740745262"/>
      </font>
      <fill>
        <patternFill>
          <bgColor rgb="FFFBF3F3"/>
        </patternFill>
      </fill>
      <border>
        <left/>
        <right/>
        <top style="thin">
          <color theme="5" tint="0.79998168889431442"/>
        </top>
        <bottom style="thin">
          <color theme="5" tint="0.79998168889431442"/>
        </bottom>
      </border>
    </dxf>
    <dxf>
      <font>
        <color theme="0"/>
      </font>
      <fill>
        <patternFill patternType="none">
          <bgColor auto="1"/>
        </patternFill>
      </fill>
    </dxf>
  </dxfs>
  <tableStyles count="0" defaultTableStyle="TableStyleMedium9" defaultPivotStyle="PivotStyleLight16"/>
  <colors>
    <mruColors>
      <color rgb="FFFFCC66"/>
      <color rgb="FFFFFF99"/>
      <color rgb="FFFFCC00"/>
      <color rgb="FF3E4D1F"/>
      <color rgb="FFB5CD85"/>
      <color rgb="FF485925"/>
      <color rgb="FFFFFFAB"/>
      <color rgb="FFFFFF66"/>
      <color rgb="FFFFFFCC"/>
      <color rgb="FFFFFFE7"/>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plotArea>
      <c:layout/>
      <c:barChart>
        <c:barDir val="col"/>
        <c:grouping val="clustered"/>
        <c:ser>
          <c:idx val="0"/>
          <c:order val="1"/>
          <c:tx>
            <c:strRef>
              <c:f>'Trend Data'!$C$2</c:f>
              <c:strCache>
                <c:ptCount val="1"/>
                <c:pt idx="0">
                  <c:v>2009</c:v>
                </c:pt>
              </c:strCache>
            </c:strRef>
          </c:tx>
          <c:spPr>
            <a:solidFill>
              <a:schemeClr val="accent3">
                <a:lumMod val="40000"/>
                <a:lumOff val="60000"/>
              </a:schemeClr>
            </a:solidFill>
            <a:ln>
              <a:solidFill>
                <a:schemeClr val="accent3">
                  <a:lumMod val="20000"/>
                  <a:lumOff val="80000"/>
                </a:schemeClr>
              </a:solidFill>
            </a:ln>
          </c:spPr>
          <c:cat>
            <c:strRef>
              <c:f>[0]!TotalMonthName</c:f>
              <c:strCache>
                <c:ptCount val="5"/>
                <c:pt idx="0">
                  <c:v>Jan</c:v>
                </c:pt>
                <c:pt idx="1">
                  <c:v>Feb</c:v>
                </c:pt>
                <c:pt idx="2">
                  <c:v>Mar</c:v>
                </c:pt>
                <c:pt idx="3">
                  <c:v>Apr</c:v>
                </c:pt>
                <c:pt idx="4">
                  <c:v>May</c:v>
                </c:pt>
              </c:strCache>
            </c:strRef>
          </c:cat>
          <c:val>
            <c:numRef>
              <c:f>[0]!TotalMonth</c:f>
              <c:numCache>
                <c:formatCode>#,##0</c:formatCode>
                <c:ptCount val="5"/>
                <c:pt idx="0">
                  <c:v>1628</c:v>
                </c:pt>
                <c:pt idx="1">
                  <c:v>2260</c:v>
                </c:pt>
                <c:pt idx="2">
                  <c:v>1555</c:v>
                </c:pt>
                <c:pt idx="3">
                  <c:v>2082</c:v>
                </c:pt>
                <c:pt idx="4">
                  <c:v>2385</c:v>
                </c:pt>
              </c:numCache>
            </c:numRef>
          </c:val>
        </c:ser>
        <c:axId val="115563136"/>
        <c:axId val="115585792"/>
      </c:barChart>
      <c:lineChart>
        <c:grouping val="standard"/>
        <c:ser>
          <c:idx val="1"/>
          <c:order val="0"/>
          <c:tx>
            <c:strRef>
              <c:f>'Trend Data'!$D$2</c:f>
              <c:strCache>
                <c:ptCount val="1"/>
                <c:pt idx="0">
                  <c:v>2010</c:v>
                </c:pt>
              </c:strCache>
            </c:strRef>
          </c:tx>
          <c:spPr>
            <a:ln w="28575">
              <a:solidFill>
                <a:schemeClr val="accent4">
                  <a:lumMod val="50000"/>
                </a:schemeClr>
              </a:solidFill>
            </a:ln>
          </c:spPr>
          <c:marker>
            <c:symbol val="diamond"/>
            <c:size val="7"/>
            <c:spPr>
              <a:solidFill>
                <a:schemeClr val="accent4">
                  <a:lumMod val="20000"/>
                  <a:lumOff val="80000"/>
                </a:schemeClr>
              </a:solidFill>
              <a:ln w="6350">
                <a:solidFill>
                  <a:schemeClr val="accent4">
                    <a:lumMod val="75000"/>
                  </a:schemeClr>
                </a:solidFill>
              </a:ln>
            </c:spPr>
          </c:marker>
          <c:cat>
            <c:strRef>
              <c:f>[0]!TotalMonthName</c:f>
              <c:strCache>
                <c:ptCount val="5"/>
                <c:pt idx="0">
                  <c:v>Jan</c:v>
                </c:pt>
                <c:pt idx="1">
                  <c:v>Feb</c:v>
                </c:pt>
                <c:pt idx="2">
                  <c:v>Mar</c:v>
                </c:pt>
                <c:pt idx="3">
                  <c:v>Apr</c:v>
                </c:pt>
                <c:pt idx="4">
                  <c:v>May</c:v>
                </c:pt>
              </c:strCache>
            </c:strRef>
          </c:cat>
          <c:val>
            <c:numRef>
              <c:f>[0]!ThisYearSpendingTrend_UpToCurrMonth</c:f>
              <c:numCache>
                <c:formatCode>#,##0</c:formatCode>
                <c:ptCount val="5"/>
                <c:pt idx="0">
                  <c:v>1877</c:v>
                </c:pt>
                <c:pt idx="1">
                  <c:v>1413</c:v>
                </c:pt>
                <c:pt idx="2">
                  <c:v>2246</c:v>
                </c:pt>
                <c:pt idx="3">
                  <c:v>1462</c:v>
                </c:pt>
                <c:pt idx="4">
                  <c:v>2046</c:v>
                </c:pt>
              </c:numCache>
            </c:numRef>
          </c:val>
        </c:ser>
        <c:marker val="1"/>
        <c:axId val="115563136"/>
        <c:axId val="115585792"/>
      </c:lineChart>
      <c:catAx>
        <c:axId val="115563136"/>
        <c:scaling>
          <c:orientation val="minMax"/>
        </c:scaling>
        <c:axPos val="b"/>
        <c:tickLblPos val="nextTo"/>
        <c:spPr>
          <a:ln>
            <a:solidFill>
              <a:schemeClr val="accent1">
                <a:lumMod val="50000"/>
              </a:schemeClr>
            </a:solidFill>
          </a:ln>
        </c:spPr>
        <c:txPr>
          <a:bodyPr/>
          <a:lstStyle/>
          <a:p>
            <a:pPr>
              <a:defRPr b="1">
                <a:solidFill>
                  <a:schemeClr val="tx1">
                    <a:lumMod val="95000"/>
                    <a:lumOff val="5000"/>
                  </a:schemeClr>
                </a:solidFill>
              </a:defRPr>
            </a:pPr>
            <a:endParaRPr lang="en-US"/>
          </a:p>
        </c:txPr>
        <c:crossAx val="115585792"/>
        <c:crosses val="autoZero"/>
        <c:auto val="1"/>
        <c:lblAlgn val="ctr"/>
        <c:lblOffset val="100"/>
      </c:catAx>
      <c:valAx>
        <c:axId val="115585792"/>
        <c:scaling>
          <c:orientation val="minMax"/>
        </c:scaling>
        <c:axPos val="l"/>
        <c:numFmt formatCode="#,##0" sourceLinked="1"/>
        <c:tickLblPos val="nextTo"/>
        <c:spPr>
          <a:ln>
            <a:solidFill>
              <a:schemeClr val="accent1">
                <a:lumMod val="50000"/>
              </a:schemeClr>
            </a:solidFill>
          </a:ln>
        </c:spPr>
        <c:txPr>
          <a:bodyPr/>
          <a:lstStyle/>
          <a:p>
            <a:pPr>
              <a:defRPr b="1">
                <a:solidFill>
                  <a:schemeClr val="tx1">
                    <a:lumMod val="95000"/>
                    <a:lumOff val="5000"/>
                  </a:schemeClr>
                </a:solidFill>
              </a:defRPr>
            </a:pPr>
            <a:endParaRPr lang="en-US"/>
          </a:p>
        </c:txPr>
        <c:crossAx val="115563136"/>
        <c:crosses val="autoZero"/>
        <c:crossBetween val="between"/>
        <c:majorUnit val="500"/>
        <c:minorUnit val="100"/>
      </c:valAx>
      <c:spPr>
        <a:noFill/>
        <a:ln w="25400">
          <a:noFill/>
        </a:ln>
      </c:spPr>
    </c:plotArea>
    <c:legend>
      <c:legendPos val="b"/>
      <c:layout/>
      <c:spPr>
        <a:ln>
          <a:solidFill>
            <a:schemeClr val="accent1">
              <a:lumMod val="20000"/>
              <a:lumOff val="80000"/>
            </a:schemeClr>
          </a:solidFill>
        </a:ln>
      </c:spPr>
      <c:txPr>
        <a:bodyPr/>
        <a:lstStyle/>
        <a:p>
          <a:pPr>
            <a:defRPr sz="800" b="1">
              <a:solidFill>
                <a:schemeClr val="tx1">
                  <a:lumMod val="95000"/>
                  <a:lumOff val="5000"/>
                </a:schemeClr>
              </a:solidFill>
            </a:defRPr>
          </a:pPr>
          <a:endParaRPr lang="en-US"/>
        </a:p>
      </c:txPr>
    </c:legend>
    <c:plotVisOnly val="1"/>
    <c:dispBlanksAs val="gap"/>
  </c:chart>
  <c:spPr>
    <a:noFill/>
    <a:ln>
      <a:noFill/>
    </a:ln>
  </c:spPr>
  <c:printSettings>
    <c:headerFooter/>
    <c:pageMargins b="0.75000000000000233" l="0.70000000000000062" r="0.70000000000000062" t="0.7500000000000023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plotArea>
      <c:layout/>
      <c:barChart>
        <c:barDir val="col"/>
        <c:grouping val="clustered"/>
        <c:ser>
          <c:idx val="0"/>
          <c:order val="1"/>
          <c:tx>
            <c:strRef>
              <c:f>'Trend Data'!$F$2</c:f>
              <c:strCache>
                <c:ptCount val="1"/>
                <c:pt idx="0">
                  <c:v>2009</c:v>
                </c:pt>
              </c:strCache>
            </c:strRef>
          </c:tx>
          <c:spPr>
            <a:solidFill>
              <a:schemeClr val="accent3">
                <a:lumMod val="40000"/>
                <a:lumOff val="60000"/>
              </a:schemeClr>
            </a:solidFill>
            <a:ln>
              <a:solidFill>
                <a:schemeClr val="accent3">
                  <a:lumMod val="20000"/>
                  <a:lumOff val="80000"/>
                </a:schemeClr>
              </a:solidFill>
            </a:ln>
          </c:spPr>
          <c:cat>
            <c:strRef>
              <c:f>[0]!TotalMonthName</c:f>
              <c:strCache>
                <c:ptCount val="5"/>
                <c:pt idx="0">
                  <c:v>Jan</c:v>
                </c:pt>
                <c:pt idx="1">
                  <c:v>Feb</c:v>
                </c:pt>
                <c:pt idx="2">
                  <c:v>Mar</c:v>
                </c:pt>
                <c:pt idx="3">
                  <c:v>Apr</c:v>
                </c:pt>
                <c:pt idx="4">
                  <c:v>May</c:v>
                </c:pt>
              </c:strCache>
            </c:strRef>
          </c:cat>
          <c:val>
            <c:numRef>
              <c:f>[0]!LastYearSpendingTrend_UpToCurrMonth_ByCategory</c:f>
              <c:numCache>
                <c:formatCode>#,##0</c:formatCode>
                <c:ptCount val="5"/>
                <c:pt idx="0">
                  <c:v>882</c:v>
                </c:pt>
                <c:pt idx="1">
                  <c:v>860</c:v>
                </c:pt>
                <c:pt idx="2">
                  <c:v>1002</c:v>
                </c:pt>
                <c:pt idx="3">
                  <c:v>860</c:v>
                </c:pt>
                <c:pt idx="4">
                  <c:v>860</c:v>
                </c:pt>
              </c:numCache>
            </c:numRef>
          </c:val>
        </c:ser>
        <c:axId val="115745536"/>
        <c:axId val="115747456"/>
      </c:barChart>
      <c:lineChart>
        <c:grouping val="standard"/>
        <c:ser>
          <c:idx val="1"/>
          <c:order val="0"/>
          <c:tx>
            <c:strRef>
              <c:f>'Trend Data'!$G$2</c:f>
              <c:strCache>
                <c:ptCount val="1"/>
                <c:pt idx="0">
                  <c:v>2010</c:v>
                </c:pt>
              </c:strCache>
            </c:strRef>
          </c:tx>
          <c:spPr>
            <a:ln w="28575">
              <a:solidFill>
                <a:schemeClr val="accent4">
                  <a:lumMod val="50000"/>
                </a:schemeClr>
              </a:solidFill>
            </a:ln>
          </c:spPr>
          <c:marker>
            <c:symbol val="diamond"/>
            <c:size val="7"/>
            <c:spPr>
              <a:solidFill>
                <a:schemeClr val="accent4">
                  <a:lumMod val="20000"/>
                  <a:lumOff val="80000"/>
                </a:schemeClr>
              </a:solidFill>
              <a:ln w="6350">
                <a:solidFill>
                  <a:schemeClr val="accent4">
                    <a:lumMod val="75000"/>
                  </a:schemeClr>
                </a:solidFill>
              </a:ln>
            </c:spPr>
          </c:marker>
          <c:cat>
            <c:strRef>
              <c:f>[0]!TotalMonthName</c:f>
              <c:strCache>
                <c:ptCount val="5"/>
                <c:pt idx="0">
                  <c:v>Jan</c:v>
                </c:pt>
                <c:pt idx="1">
                  <c:v>Feb</c:v>
                </c:pt>
                <c:pt idx="2">
                  <c:v>Mar</c:v>
                </c:pt>
                <c:pt idx="3">
                  <c:v>Apr</c:v>
                </c:pt>
                <c:pt idx="4">
                  <c:v>May</c:v>
                </c:pt>
              </c:strCache>
            </c:strRef>
          </c:cat>
          <c:val>
            <c:numRef>
              <c:f>[0]!ThisYearSpendingTrend_UpToCurrMonth_ByCategory</c:f>
              <c:numCache>
                <c:formatCode>#,##0</c:formatCode>
                <c:ptCount val="5"/>
                <c:pt idx="0">
                  <c:v>860</c:v>
                </c:pt>
                <c:pt idx="1">
                  <c:v>860</c:v>
                </c:pt>
                <c:pt idx="2">
                  <c:v>960</c:v>
                </c:pt>
                <c:pt idx="3">
                  <c:v>880</c:v>
                </c:pt>
                <c:pt idx="4">
                  <c:v>902</c:v>
                </c:pt>
              </c:numCache>
            </c:numRef>
          </c:val>
        </c:ser>
        <c:marker val="1"/>
        <c:axId val="115745536"/>
        <c:axId val="115747456"/>
      </c:lineChart>
      <c:catAx>
        <c:axId val="115745536"/>
        <c:scaling>
          <c:orientation val="minMax"/>
        </c:scaling>
        <c:axPos val="b"/>
        <c:tickLblPos val="nextTo"/>
        <c:spPr>
          <a:ln>
            <a:solidFill>
              <a:schemeClr val="accent1">
                <a:lumMod val="50000"/>
              </a:schemeClr>
            </a:solidFill>
          </a:ln>
        </c:spPr>
        <c:txPr>
          <a:bodyPr/>
          <a:lstStyle/>
          <a:p>
            <a:pPr>
              <a:defRPr b="1">
                <a:solidFill>
                  <a:schemeClr val="tx1">
                    <a:lumMod val="95000"/>
                    <a:lumOff val="5000"/>
                  </a:schemeClr>
                </a:solidFill>
              </a:defRPr>
            </a:pPr>
            <a:endParaRPr lang="en-US"/>
          </a:p>
        </c:txPr>
        <c:crossAx val="115747456"/>
        <c:crosses val="autoZero"/>
        <c:auto val="1"/>
        <c:lblAlgn val="ctr"/>
        <c:lblOffset val="100"/>
      </c:catAx>
      <c:valAx>
        <c:axId val="115747456"/>
        <c:scaling>
          <c:orientation val="minMax"/>
        </c:scaling>
        <c:axPos val="l"/>
        <c:numFmt formatCode="#,##0" sourceLinked="1"/>
        <c:tickLblPos val="nextTo"/>
        <c:spPr>
          <a:ln>
            <a:solidFill>
              <a:schemeClr val="accent1">
                <a:lumMod val="50000"/>
              </a:schemeClr>
            </a:solidFill>
          </a:ln>
        </c:spPr>
        <c:txPr>
          <a:bodyPr/>
          <a:lstStyle/>
          <a:p>
            <a:pPr>
              <a:defRPr b="1">
                <a:solidFill>
                  <a:schemeClr val="tx1">
                    <a:lumMod val="95000"/>
                    <a:lumOff val="5000"/>
                  </a:schemeClr>
                </a:solidFill>
              </a:defRPr>
            </a:pPr>
            <a:endParaRPr lang="en-US"/>
          </a:p>
        </c:txPr>
        <c:crossAx val="115745536"/>
        <c:crosses val="autoZero"/>
        <c:crossBetween val="between"/>
      </c:valAx>
      <c:spPr>
        <a:noFill/>
        <a:ln w="25400">
          <a:noFill/>
        </a:ln>
      </c:spPr>
    </c:plotArea>
    <c:legend>
      <c:legendPos val="b"/>
      <c:layout/>
      <c:spPr>
        <a:ln>
          <a:solidFill>
            <a:schemeClr val="accent1">
              <a:lumMod val="20000"/>
              <a:lumOff val="80000"/>
            </a:schemeClr>
          </a:solidFill>
        </a:ln>
      </c:spPr>
      <c:txPr>
        <a:bodyPr/>
        <a:lstStyle/>
        <a:p>
          <a:pPr>
            <a:defRPr sz="800" b="1">
              <a:solidFill>
                <a:schemeClr val="tx1">
                  <a:lumMod val="95000"/>
                  <a:lumOff val="5000"/>
                </a:schemeClr>
              </a:solidFill>
            </a:defRPr>
          </a:pPr>
          <a:endParaRPr lang="en-US"/>
        </a:p>
      </c:txPr>
    </c:legend>
    <c:plotVisOnly val="1"/>
    <c:dispBlanksAs val="gap"/>
  </c:chart>
  <c:spPr>
    <a:noFill/>
    <a:ln>
      <a:noFill/>
    </a:ln>
  </c:spPr>
  <c:printSettings>
    <c:headerFooter/>
    <c:pageMargins b="0.75000000000000255" l="0.70000000000000062" r="0.70000000000000062" t="0.750000000000002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US"/>
  <c:chart>
    <c:plotArea>
      <c:layout/>
      <c:barChart>
        <c:barDir val="col"/>
        <c:grouping val="clustered"/>
        <c:ser>
          <c:idx val="0"/>
          <c:order val="1"/>
          <c:tx>
            <c:strRef>
              <c:f>'Trend Data'!$K$2</c:f>
              <c:strCache>
                <c:ptCount val="1"/>
                <c:pt idx="0">
                  <c:v>2009</c:v>
                </c:pt>
              </c:strCache>
            </c:strRef>
          </c:tx>
          <c:spPr>
            <a:solidFill>
              <a:schemeClr val="accent3">
                <a:lumMod val="40000"/>
                <a:lumOff val="60000"/>
              </a:schemeClr>
            </a:solidFill>
            <a:ln>
              <a:solidFill>
                <a:schemeClr val="accent3">
                  <a:lumMod val="20000"/>
                  <a:lumOff val="80000"/>
                </a:schemeClr>
              </a:solidFill>
            </a:ln>
          </c:spPr>
          <c:cat>
            <c:strRef>
              <c:f>[0]!TotalMonthName</c:f>
              <c:strCache>
                <c:ptCount val="5"/>
                <c:pt idx="0">
                  <c:v>Jan</c:v>
                </c:pt>
                <c:pt idx="1">
                  <c:v>Feb</c:v>
                </c:pt>
                <c:pt idx="2">
                  <c:v>Mar</c:v>
                </c:pt>
                <c:pt idx="3">
                  <c:v>Apr</c:v>
                </c:pt>
                <c:pt idx="4">
                  <c:v>May</c:v>
                </c:pt>
              </c:strCache>
            </c:strRef>
          </c:cat>
          <c:val>
            <c:numRef>
              <c:f>[0]!AvgTotalMonthlySpending</c:f>
              <c:numCache>
                <c:formatCode>#,##0</c:formatCode>
                <c:ptCount val="5"/>
                <c:pt idx="0">
                  <c:v>45.222222222222221</c:v>
                </c:pt>
                <c:pt idx="1">
                  <c:v>64.571428571428569</c:v>
                </c:pt>
                <c:pt idx="2">
                  <c:v>48.59375</c:v>
                </c:pt>
                <c:pt idx="3">
                  <c:v>83.28</c:v>
                </c:pt>
                <c:pt idx="4">
                  <c:v>70.147058823529406</c:v>
                </c:pt>
              </c:numCache>
            </c:numRef>
          </c:val>
        </c:ser>
        <c:axId val="115240320"/>
        <c:axId val="115242496"/>
      </c:barChart>
      <c:lineChart>
        <c:grouping val="standard"/>
        <c:ser>
          <c:idx val="1"/>
          <c:order val="0"/>
          <c:tx>
            <c:strRef>
              <c:f>'Trend Data'!$L$2</c:f>
              <c:strCache>
                <c:ptCount val="1"/>
                <c:pt idx="0">
                  <c:v>2010</c:v>
                </c:pt>
              </c:strCache>
            </c:strRef>
          </c:tx>
          <c:spPr>
            <a:ln w="28575">
              <a:solidFill>
                <a:schemeClr val="accent4">
                  <a:lumMod val="50000"/>
                </a:schemeClr>
              </a:solidFill>
            </a:ln>
          </c:spPr>
          <c:marker>
            <c:symbol val="diamond"/>
            <c:size val="7"/>
            <c:spPr>
              <a:solidFill>
                <a:schemeClr val="accent4">
                  <a:lumMod val="20000"/>
                  <a:lumOff val="80000"/>
                </a:schemeClr>
              </a:solidFill>
              <a:ln w="6350">
                <a:solidFill>
                  <a:schemeClr val="accent4">
                    <a:lumMod val="75000"/>
                  </a:schemeClr>
                </a:solidFill>
              </a:ln>
            </c:spPr>
          </c:marker>
          <c:cat>
            <c:strRef>
              <c:f>[0]!TotalMonthName</c:f>
              <c:strCache>
                <c:ptCount val="5"/>
                <c:pt idx="0">
                  <c:v>Jan</c:v>
                </c:pt>
                <c:pt idx="1">
                  <c:v>Feb</c:v>
                </c:pt>
                <c:pt idx="2">
                  <c:v>Mar</c:v>
                </c:pt>
                <c:pt idx="3">
                  <c:v>Apr</c:v>
                </c:pt>
                <c:pt idx="4">
                  <c:v>May</c:v>
                </c:pt>
              </c:strCache>
            </c:strRef>
          </c:cat>
          <c:val>
            <c:numRef>
              <c:f>[0]!ThisYearAvgSpendingTrend_UpToLastMonth</c:f>
              <c:numCache>
                <c:formatCode>#,##0</c:formatCode>
                <c:ptCount val="5"/>
                <c:pt idx="0">
                  <c:v>56.878787878787875</c:v>
                </c:pt>
                <c:pt idx="1">
                  <c:v>47.1</c:v>
                </c:pt>
                <c:pt idx="2">
                  <c:v>66.058823529411768</c:v>
                </c:pt>
                <c:pt idx="3">
                  <c:v>44.303030303030305</c:v>
                </c:pt>
                <c:pt idx="4">
                  <c:v>55.297297297297298</c:v>
                </c:pt>
              </c:numCache>
            </c:numRef>
          </c:val>
        </c:ser>
        <c:marker val="1"/>
        <c:axId val="115240320"/>
        <c:axId val="115242496"/>
      </c:lineChart>
      <c:catAx>
        <c:axId val="115240320"/>
        <c:scaling>
          <c:orientation val="minMax"/>
        </c:scaling>
        <c:axPos val="b"/>
        <c:tickLblPos val="nextTo"/>
        <c:spPr>
          <a:ln>
            <a:solidFill>
              <a:schemeClr val="accent1">
                <a:lumMod val="50000"/>
              </a:schemeClr>
            </a:solidFill>
          </a:ln>
        </c:spPr>
        <c:txPr>
          <a:bodyPr/>
          <a:lstStyle/>
          <a:p>
            <a:pPr>
              <a:defRPr b="1">
                <a:solidFill>
                  <a:schemeClr val="tx1">
                    <a:lumMod val="95000"/>
                    <a:lumOff val="5000"/>
                  </a:schemeClr>
                </a:solidFill>
              </a:defRPr>
            </a:pPr>
            <a:endParaRPr lang="en-US"/>
          </a:p>
        </c:txPr>
        <c:crossAx val="115242496"/>
        <c:crosses val="autoZero"/>
        <c:auto val="1"/>
        <c:lblAlgn val="ctr"/>
        <c:lblOffset val="100"/>
      </c:catAx>
      <c:valAx>
        <c:axId val="115242496"/>
        <c:scaling>
          <c:orientation val="minMax"/>
        </c:scaling>
        <c:axPos val="l"/>
        <c:numFmt formatCode="#,##0" sourceLinked="1"/>
        <c:tickLblPos val="nextTo"/>
        <c:spPr>
          <a:ln>
            <a:solidFill>
              <a:schemeClr val="accent1">
                <a:lumMod val="50000"/>
              </a:schemeClr>
            </a:solidFill>
          </a:ln>
        </c:spPr>
        <c:txPr>
          <a:bodyPr/>
          <a:lstStyle/>
          <a:p>
            <a:pPr>
              <a:defRPr b="1">
                <a:solidFill>
                  <a:schemeClr val="tx1">
                    <a:lumMod val="95000"/>
                    <a:lumOff val="5000"/>
                  </a:schemeClr>
                </a:solidFill>
              </a:defRPr>
            </a:pPr>
            <a:endParaRPr lang="en-US"/>
          </a:p>
        </c:txPr>
        <c:crossAx val="115240320"/>
        <c:crosses val="autoZero"/>
        <c:crossBetween val="between"/>
      </c:valAx>
      <c:spPr>
        <a:noFill/>
        <a:ln w="25400">
          <a:noFill/>
        </a:ln>
      </c:spPr>
    </c:plotArea>
    <c:legend>
      <c:legendPos val="b"/>
      <c:layout/>
      <c:spPr>
        <a:ln>
          <a:solidFill>
            <a:schemeClr val="accent1">
              <a:lumMod val="20000"/>
              <a:lumOff val="80000"/>
            </a:schemeClr>
          </a:solidFill>
        </a:ln>
      </c:spPr>
      <c:txPr>
        <a:bodyPr/>
        <a:lstStyle/>
        <a:p>
          <a:pPr>
            <a:defRPr sz="800" b="1">
              <a:solidFill>
                <a:schemeClr val="tx1">
                  <a:lumMod val="95000"/>
                  <a:lumOff val="5000"/>
                </a:schemeClr>
              </a:solidFill>
            </a:defRPr>
          </a:pPr>
          <a:endParaRPr lang="en-US"/>
        </a:p>
      </c:txPr>
    </c:legend>
    <c:plotVisOnly val="1"/>
    <c:dispBlanksAs val="gap"/>
  </c:chart>
  <c:spPr>
    <a:noFill/>
    <a:ln>
      <a:noFill/>
    </a:ln>
  </c:spPr>
  <c:printSettings>
    <c:headerFooter/>
    <c:pageMargins b="0.75000000000000255" l="0.70000000000000062" r="0.70000000000000062" t="0.7500000000000025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chart>
    <c:plotArea>
      <c:layout/>
      <c:barChart>
        <c:barDir val="col"/>
        <c:grouping val="clustered"/>
        <c:ser>
          <c:idx val="0"/>
          <c:order val="1"/>
          <c:tx>
            <c:strRef>
              <c:f>'Trend Data'!$N$2</c:f>
              <c:strCache>
                <c:ptCount val="1"/>
                <c:pt idx="0">
                  <c:v>2009</c:v>
                </c:pt>
              </c:strCache>
            </c:strRef>
          </c:tx>
          <c:spPr>
            <a:solidFill>
              <a:schemeClr val="accent3">
                <a:lumMod val="40000"/>
                <a:lumOff val="60000"/>
              </a:schemeClr>
            </a:solidFill>
            <a:ln>
              <a:solidFill>
                <a:schemeClr val="accent3">
                  <a:lumMod val="20000"/>
                  <a:lumOff val="80000"/>
                </a:schemeClr>
              </a:solidFill>
            </a:ln>
          </c:spPr>
          <c:cat>
            <c:strRef>
              <c:f>[0]!TotalMonthName</c:f>
              <c:strCache>
                <c:ptCount val="5"/>
                <c:pt idx="0">
                  <c:v>Jan</c:v>
                </c:pt>
                <c:pt idx="1">
                  <c:v>Feb</c:v>
                </c:pt>
                <c:pt idx="2">
                  <c:v>Mar</c:v>
                </c:pt>
                <c:pt idx="3">
                  <c:v>Apr</c:v>
                </c:pt>
                <c:pt idx="4">
                  <c:v>May</c:v>
                </c:pt>
              </c:strCache>
            </c:strRef>
          </c:cat>
          <c:val>
            <c:numRef>
              <c:f>[0]!LastYearAvgSpendingTrend_UpToLastMonth_ByCategory</c:f>
              <c:numCache>
                <c:formatCode>#,##0</c:formatCode>
                <c:ptCount val="5"/>
                <c:pt idx="0">
                  <c:v>31.75</c:v>
                </c:pt>
                <c:pt idx="1">
                  <c:v>30</c:v>
                </c:pt>
                <c:pt idx="2">
                  <c:v>0</c:v>
                </c:pt>
                <c:pt idx="3">
                  <c:v>42</c:v>
                </c:pt>
                <c:pt idx="4">
                  <c:v>21</c:v>
                </c:pt>
              </c:numCache>
            </c:numRef>
          </c:val>
        </c:ser>
        <c:axId val="115832320"/>
        <c:axId val="115834240"/>
      </c:barChart>
      <c:lineChart>
        <c:grouping val="standard"/>
        <c:ser>
          <c:idx val="1"/>
          <c:order val="0"/>
          <c:tx>
            <c:strRef>
              <c:f>'Trend Data'!$L$2</c:f>
              <c:strCache>
                <c:ptCount val="1"/>
                <c:pt idx="0">
                  <c:v>2010</c:v>
                </c:pt>
              </c:strCache>
            </c:strRef>
          </c:tx>
          <c:spPr>
            <a:ln w="28575">
              <a:solidFill>
                <a:schemeClr val="accent4">
                  <a:lumMod val="50000"/>
                </a:schemeClr>
              </a:solidFill>
            </a:ln>
          </c:spPr>
          <c:marker>
            <c:symbol val="diamond"/>
            <c:size val="7"/>
            <c:spPr>
              <a:solidFill>
                <a:schemeClr val="accent4">
                  <a:lumMod val="20000"/>
                  <a:lumOff val="80000"/>
                </a:schemeClr>
              </a:solidFill>
              <a:ln w="6350">
                <a:solidFill>
                  <a:schemeClr val="accent4">
                    <a:lumMod val="75000"/>
                  </a:schemeClr>
                </a:solidFill>
              </a:ln>
            </c:spPr>
          </c:marker>
          <c:cat>
            <c:strRef>
              <c:f>[0]!TotalMonthName</c:f>
              <c:strCache>
                <c:ptCount val="5"/>
                <c:pt idx="0">
                  <c:v>Jan</c:v>
                </c:pt>
                <c:pt idx="1">
                  <c:v>Feb</c:v>
                </c:pt>
                <c:pt idx="2">
                  <c:v>Mar</c:v>
                </c:pt>
                <c:pt idx="3">
                  <c:v>Apr</c:v>
                </c:pt>
                <c:pt idx="4">
                  <c:v>May</c:v>
                </c:pt>
              </c:strCache>
            </c:strRef>
          </c:cat>
          <c:val>
            <c:numRef>
              <c:f>[0]!ThisYearAvgSpendingTrend_UpToLastMonth_ByCategory</c:f>
              <c:numCache>
                <c:formatCode>#,##0</c:formatCode>
                <c:ptCount val="5"/>
                <c:pt idx="0">
                  <c:v>430</c:v>
                </c:pt>
                <c:pt idx="1">
                  <c:v>430</c:v>
                </c:pt>
                <c:pt idx="2">
                  <c:v>240</c:v>
                </c:pt>
                <c:pt idx="3">
                  <c:v>440</c:v>
                </c:pt>
                <c:pt idx="4">
                  <c:v>300.66666666666669</c:v>
                </c:pt>
              </c:numCache>
            </c:numRef>
          </c:val>
        </c:ser>
        <c:marker val="1"/>
        <c:axId val="115832320"/>
        <c:axId val="115834240"/>
      </c:lineChart>
      <c:catAx>
        <c:axId val="115832320"/>
        <c:scaling>
          <c:orientation val="minMax"/>
        </c:scaling>
        <c:axPos val="b"/>
        <c:tickLblPos val="nextTo"/>
        <c:spPr>
          <a:ln>
            <a:solidFill>
              <a:schemeClr val="accent1">
                <a:lumMod val="50000"/>
              </a:schemeClr>
            </a:solidFill>
          </a:ln>
        </c:spPr>
        <c:txPr>
          <a:bodyPr/>
          <a:lstStyle/>
          <a:p>
            <a:pPr>
              <a:defRPr b="1">
                <a:solidFill>
                  <a:schemeClr val="tx1">
                    <a:lumMod val="95000"/>
                    <a:lumOff val="5000"/>
                  </a:schemeClr>
                </a:solidFill>
              </a:defRPr>
            </a:pPr>
            <a:endParaRPr lang="en-US"/>
          </a:p>
        </c:txPr>
        <c:crossAx val="115834240"/>
        <c:crosses val="autoZero"/>
        <c:auto val="1"/>
        <c:lblAlgn val="ctr"/>
        <c:lblOffset val="100"/>
      </c:catAx>
      <c:valAx>
        <c:axId val="115834240"/>
        <c:scaling>
          <c:orientation val="minMax"/>
        </c:scaling>
        <c:axPos val="l"/>
        <c:numFmt formatCode="#,##0" sourceLinked="1"/>
        <c:tickLblPos val="nextTo"/>
        <c:spPr>
          <a:ln>
            <a:solidFill>
              <a:schemeClr val="accent1">
                <a:lumMod val="50000"/>
              </a:schemeClr>
            </a:solidFill>
          </a:ln>
        </c:spPr>
        <c:txPr>
          <a:bodyPr/>
          <a:lstStyle/>
          <a:p>
            <a:pPr>
              <a:defRPr b="1">
                <a:solidFill>
                  <a:schemeClr val="tx1">
                    <a:lumMod val="95000"/>
                    <a:lumOff val="5000"/>
                  </a:schemeClr>
                </a:solidFill>
              </a:defRPr>
            </a:pPr>
            <a:endParaRPr lang="en-US"/>
          </a:p>
        </c:txPr>
        <c:crossAx val="115832320"/>
        <c:crosses val="autoZero"/>
        <c:crossBetween val="between"/>
      </c:valAx>
      <c:spPr>
        <a:noFill/>
        <a:ln w="25400">
          <a:noFill/>
        </a:ln>
      </c:spPr>
    </c:plotArea>
    <c:legend>
      <c:legendPos val="b"/>
      <c:layout/>
      <c:spPr>
        <a:ln>
          <a:solidFill>
            <a:schemeClr val="accent1">
              <a:lumMod val="20000"/>
              <a:lumOff val="80000"/>
            </a:schemeClr>
          </a:solidFill>
        </a:ln>
      </c:spPr>
      <c:txPr>
        <a:bodyPr/>
        <a:lstStyle/>
        <a:p>
          <a:pPr>
            <a:defRPr sz="800" b="1">
              <a:solidFill>
                <a:schemeClr val="tx1">
                  <a:lumMod val="95000"/>
                  <a:lumOff val="5000"/>
                </a:schemeClr>
              </a:solidFill>
            </a:defRPr>
          </a:pPr>
          <a:endParaRPr lang="en-US"/>
        </a:p>
      </c:txPr>
    </c:legend>
    <c:plotVisOnly val="1"/>
    <c:dispBlanksAs val="gap"/>
  </c:chart>
  <c:spPr>
    <a:noFill/>
    <a:ln>
      <a:noFill/>
    </a:ln>
  </c:spPr>
  <c:printSettings>
    <c:headerFooter/>
    <c:pageMargins b="0.75000000000000278" l="0.70000000000000062" r="0.70000000000000062" t="0.75000000000000278"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619126</xdr:colOff>
      <xdr:row>5</xdr:row>
      <xdr:rowOff>171452</xdr:rowOff>
    </xdr:from>
    <xdr:to>
      <xdr:col>5</xdr:col>
      <xdr:colOff>257175</xdr:colOff>
      <xdr:row>18</xdr:row>
      <xdr:rowOff>152401</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619126</xdr:colOff>
      <xdr:row>25</xdr:row>
      <xdr:rowOff>171452</xdr:rowOff>
    </xdr:from>
    <xdr:to>
      <xdr:col>5</xdr:col>
      <xdr:colOff>257175</xdr:colOff>
      <xdr:row>38</xdr:row>
      <xdr:rowOff>152401</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619126</xdr:colOff>
      <xdr:row>6</xdr:row>
      <xdr:rowOff>171452</xdr:rowOff>
    </xdr:from>
    <xdr:to>
      <xdr:col>5</xdr:col>
      <xdr:colOff>257175</xdr:colOff>
      <xdr:row>19</xdr:row>
      <xdr:rowOff>152401</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619126</xdr:colOff>
      <xdr:row>26</xdr:row>
      <xdr:rowOff>171452</xdr:rowOff>
    </xdr:from>
    <xdr:to>
      <xdr:col>5</xdr:col>
      <xdr:colOff>257175</xdr:colOff>
      <xdr:row>39</xdr:row>
      <xdr:rowOff>152401</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16</xdr:col>
      <xdr:colOff>0</xdr:colOff>
      <xdr:row>31</xdr:row>
      <xdr:rowOff>47625</xdr:rowOff>
    </xdr:from>
    <xdr:to>
      <xdr:col>16</xdr:col>
      <xdr:colOff>0</xdr:colOff>
      <xdr:row>31</xdr:row>
      <xdr:rowOff>153820</xdr:rowOff>
    </xdr:to>
    <xdr:sp macro="" textlink="$I$32">
      <xdr:nvSpPr>
        <xdr:cNvPr id="39" name="TextBox 38"/>
        <xdr:cNvSpPr txBox="1">
          <a:spLocks noChangeAspect="1"/>
        </xdr:cNvSpPr>
      </xdr:nvSpPr>
      <xdr:spPr>
        <a:xfrm>
          <a:off x="2619375" y="3648075"/>
          <a:ext cx="285750" cy="106195"/>
        </a:xfrm>
        <a:prstGeom prst="rect">
          <a:avLst/>
        </a:prstGeom>
        <a:noFill/>
      </xdr:spPr>
      <xdr:style>
        <a:lnRef idx="0">
          <a:scrgbClr r="0" g="0" b="0"/>
        </a:lnRef>
        <a:fillRef idx="0">
          <a:scrgbClr r="0" g="0" b="0"/>
        </a:fillRef>
        <a:effectRef idx="0">
          <a:scrgbClr r="0" g="0" b="0"/>
        </a:effectRef>
        <a:fontRef idx="minor">
          <a:schemeClr val="tx1"/>
        </a:fontRef>
      </xdr:style>
      <xdr:txBody>
        <a:bodyPr wrap="square" lIns="0" tIns="0" rIns="0" bIns="0" rtlCol="0" anchor="ctr" anchorCtr="1">
          <a:noAutofit/>
        </a:bodyPr>
        <a:lstStyle/>
        <a:p>
          <a:fld id="{6F0BD10A-F187-4C1C-83EC-24ABC079EB88}" type="TxLink">
            <a:rPr lang="en-US" sz="800" b="1">
              <a:solidFill>
                <a:schemeClr val="accent3">
                  <a:lumMod val="20000"/>
                  <a:lumOff val="80000"/>
                </a:schemeClr>
              </a:solidFill>
              <a:latin typeface="Arial" pitchFamily="34" charset="0"/>
              <a:cs typeface="Arial" pitchFamily="34" charset="0"/>
            </a:rPr>
            <a:pPr/>
            <a:t>58%</a:t>
          </a:fld>
          <a:endParaRPr lang="en-US" sz="800" b="1">
            <a:solidFill>
              <a:schemeClr val="accent3">
                <a:lumMod val="20000"/>
                <a:lumOff val="80000"/>
              </a:schemeClr>
            </a:solidFill>
            <a:latin typeface="Arial" pitchFamily="34" charset="0"/>
            <a:cs typeface="Arial" pitchFamily="34" charset="0"/>
          </a:endParaRPr>
        </a:p>
      </xdr:txBody>
    </xdr:sp>
    <xdr:clientData/>
  </xdr:twoCellAnchor>
  <xdr:twoCellAnchor editAs="oneCell">
    <xdr:from>
      <xdr:col>16</xdr:col>
      <xdr:colOff>0</xdr:colOff>
      <xdr:row>33</xdr:row>
      <xdr:rowOff>52388</xdr:rowOff>
    </xdr:from>
    <xdr:to>
      <xdr:col>16</xdr:col>
      <xdr:colOff>0</xdr:colOff>
      <xdr:row>33</xdr:row>
      <xdr:rowOff>158583</xdr:rowOff>
    </xdr:to>
    <xdr:sp macro="" textlink="$I$34">
      <xdr:nvSpPr>
        <xdr:cNvPr id="52" name="TextBox 51"/>
        <xdr:cNvSpPr txBox="1">
          <a:spLocks noChangeAspect="1"/>
        </xdr:cNvSpPr>
      </xdr:nvSpPr>
      <xdr:spPr>
        <a:xfrm>
          <a:off x="2619375" y="3881438"/>
          <a:ext cx="285750" cy="106195"/>
        </a:xfrm>
        <a:prstGeom prst="rect">
          <a:avLst/>
        </a:prstGeom>
        <a:noFill/>
      </xdr:spPr>
      <xdr:style>
        <a:lnRef idx="0">
          <a:scrgbClr r="0" g="0" b="0"/>
        </a:lnRef>
        <a:fillRef idx="0">
          <a:scrgbClr r="0" g="0" b="0"/>
        </a:fillRef>
        <a:effectRef idx="0">
          <a:scrgbClr r="0" g="0" b="0"/>
        </a:effectRef>
        <a:fontRef idx="minor">
          <a:schemeClr val="tx1"/>
        </a:fontRef>
      </xdr:style>
      <xdr:txBody>
        <a:bodyPr wrap="square" lIns="0" tIns="0" rIns="0" bIns="0" rtlCol="0" anchor="ctr" anchorCtr="1">
          <a:noAutofit/>
        </a:bodyPr>
        <a:lstStyle/>
        <a:p>
          <a:fld id="{3769FF5F-0C1C-45ED-A665-B7D225881309}" type="TxLink">
            <a:rPr lang="en-US" sz="800" b="1">
              <a:solidFill>
                <a:schemeClr val="accent3">
                  <a:lumMod val="20000"/>
                  <a:lumOff val="80000"/>
                </a:schemeClr>
              </a:solidFill>
              <a:latin typeface="Arial" pitchFamily="34" charset="0"/>
              <a:cs typeface="Arial" pitchFamily="34" charset="0"/>
            </a:rPr>
            <a:pPr/>
            <a:t>42%</a:t>
          </a:fld>
          <a:endParaRPr lang="en-US" sz="800" b="1">
            <a:solidFill>
              <a:schemeClr val="accent3">
                <a:lumMod val="20000"/>
                <a:lumOff val="80000"/>
              </a:schemeClr>
            </a:solidFill>
            <a:latin typeface="Arial" pitchFamily="34" charset="0"/>
            <a:cs typeface="Arial" pitchFamily="34" charset="0"/>
          </a:endParaRPr>
        </a:p>
      </xdr:txBody>
    </xdr:sp>
    <xdr:clientData/>
  </xdr:twoCellAnchor>
  <xdr:twoCellAnchor editAs="oneCell">
    <xdr:from>
      <xdr:col>16</xdr:col>
      <xdr:colOff>0</xdr:colOff>
      <xdr:row>31</xdr:row>
      <xdr:rowOff>47625</xdr:rowOff>
    </xdr:from>
    <xdr:to>
      <xdr:col>16</xdr:col>
      <xdr:colOff>0</xdr:colOff>
      <xdr:row>31</xdr:row>
      <xdr:rowOff>153820</xdr:rowOff>
    </xdr:to>
    <xdr:sp macro="" textlink="$I$32">
      <xdr:nvSpPr>
        <xdr:cNvPr id="65" name="TextBox 64"/>
        <xdr:cNvSpPr txBox="1">
          <a:spLocks noChangeAspect="1"/>
        </xdr:cNvSpPr>
      </xdr:nvSpPr>
      <xdr:spPr>
        <a:xfrm>
          <a:off x="2552700" y="3543300"/>
          <a:ext cx="285750" cy="106195"/>
        </a:xfrm>
        <a:prstGeom prst="rect">
          <a:avLst/>
        </a:prstGeom>
        <a:noFill/>
      </xdr:spPr>
      <xdr:style>
        <a:lnRef idx="0">
          <a:scrgbClr r="0" g="0" b="0"/>
        </a:lnRef>
        <a:fillRef idx="0">
          <a:scrgbClr r="0" g="0" b="0"/>
        </a:fillRef>
        <a:effectRef idx="0">
          <a:scrgbClr r="0" g="0" b="0"/>
        </a:effectRef>
        <a:fontRef idx="minor">
          <a:schemeClr val="tx1"/>
        </a:fontRef>
      </xdr:style>
      <xdr:txBody>
        <a:bodyPr wrap="square" lIns="0" tIns="0" rIns="0" bIns="0" rtlCol="0" anchor="ctr" anchorCtr="1">
          <a:noAutofit/>
        </a:bodyPr>
        <a:lstStyle/>
        <a:p>
          <a:fld id="{6F0BD10A-F187-4C1C-83EC-24ABC079EB88}" type="TxLink">
            <a:rPr lang="en-US" sz="800" b="1">
              <a:solidFill>
                <a:schemeClr val="accent3">
                  <a:lumMod val="20000"/>
                  <a:lumOff val="80000"/>
                </a:schemeClr>
              </a:solidFill>
              <a:latin typeface="Arial" pitchFamily="34" charset="0"/>
              <a:cs typeface="Arial" pitchFamily="34" charset="0"/>
            </a:rPr>
            <a:pPr/>
            <a:t>58%</a:t>
          </a:fld>
          <a:endParaRPr lang="en-US" sz="800" b="1">
            <a:solidFill>
              <a:schemeClr val="accent3">
                <a:lumMod val="20000"/>
                <a:lumOff val="80000"/>
              </a:schemeClr>
            </a:solidFill>
            <a:latin typeface="Arial" pitchFamily="34" charset="0"/>
            <a:cs typeface="Arial" pitchFamily="34" charset="0"/>
          </a:endParaRPr>
        </a:p>
      </xdr:txBody>
    </xdr:sp>
    <xdr:clientData/>
  </xdr:twoCellAnchor>
  <xdr:twoCellAnchor editAs="oneCell">
    <xdr:from>
      <xdr:col>16</xdr:col>
      <xdr:colOff>0</xdr:colOff>
      <xdr:row>33</xdr:row>
      <xdr:rowOff>52388</xdr:rowOff>
    </xdr:from>
    <xdr:to>
      <xdr:col>16</xdr:col>
      <xdr:colOff>0</xdr:colOff>
      <xdr:row>33</xdr:row>
      <xdr:rowOff>158583</xdr:rowOff>
    </xdr:to>
    <xdr:sp macro="" textlink="$I$34">
      <xdr:nvSpPr>
        <xdr:cNvPr id="78" name="TextBox 77"/>
        <xdr:cNvSpPr txBox="1">
          <a:spLocks noChangeAspect="1"/>
        </xdr:cNvSpPr>
      </xdr:nvSpPr>
      <xdr:spPr>
        <a:xfrm>
          <a:off x="2552700" y="3776663"/>
          <a:ext cx="285750" cy="106195"/>
        </a:xfrm>
        <a:prstGeom prst="rect">
          <a:avLst/>
        </a:prstGeom>
        <a:noFill/>
      </xdr:spPr>
      <xdr:style>
        <a:lnRef idx="0">
          <a:scrgbClr r="0" g="0" b="0"/>
        </a:lnRef>
        <a:fillRef idx="0">
          <a:scrgbClr r="0" g="0" b="0"/>
        </a:fillRef>
        <a:effectRef idx="0">
          <a:scrgbClr r="0" g="0" b="0"/>
        </a:effectRef>
        <a:fontRef idx="minor">
          <a:schemeClr val="tx1"/>
        </a:fontRef>
      </xdr:style>
      <xdr:txBody>
        <a:bodyPr wrap="square" lIns="0" tIns="0" rIns="0" bIns="0" rtlCol="0" anchor="ctr" anchorCtr="1">
          <a:noAutofit/>
        </a:bodyPr>
        <a:lstStyle/>
        <a:p>
          <a:fld id="{3769FF5F-0C1C-45ED-A665-B7D225881309}" type="TxLink">
            <a:rPr lang="en-US" sz="800" b="1">
              <a:solidFill>
                <a:schemeClr val="accent3">
                  <a:lumMod val="20000"/>
                  <a:lumOff val="80000"/>
                </a:schemeClr>
              </a:solidFill>
              <a:latin typeface="Arial" pitchFamily="34" charset="0"/>
              <a:cs typeface="Arial" pitchFamily="34" charset="0"/>
            </a:rPr>
            <a:pPr/>
            <a:t>42%</a:t>
          </a:fld>
          <a:endParaRPr lang="en-US" sz="800" b="1">
            <a:solidFill>
              <a:schemeClr val="accent3">
                <a:lumMod val="20000"/>
                <a:lumOff val="80000"/>
              </a:schemeClr>
            </a:solidFill>
            <a:latin typeface="Arial" pitchFamily="34" charset="0"/>
            <a:cs typeface="Arial" pitchFamily="34" charset="0"/>
          </a:endParaRPr>
        </a:p>
      </xdr:txBody>
    </xdr:sp>
    <xdr:clientData/>
  </xdr:twoCellAnchor>
  <xdr:twoCellAnchor editAs="oneCell">
    <xdr:from>
      <xdr:col>16</xdr:col>
      <xdr:colOff>0</xdr:colOff>
      <xdr:row>31</xdr:row>
      <xdr:rowOff>47625</xdr:rowOff>
    </xdr:from>
    <xdr:to>
      <xdr:col>16</xdr:col>
      <xdr:colOff>0</xdr:colOff>
      <xdr:row>31</xdr:row>
      <xdr:rowOff>153820</xdr:rowOff>
    </xdr:to>
    <xdr:sp macro="" textlink="$I$32">
      <xdr:nvSpPr>
        <xdr:cNvPr id="80" name="TextBox 79"/>
        <xdr:cNvSpPr txBox="1">
          <a:spLocks noChangeAspect="1"/>
        </xdr:cNvSpPr>
      </xdr:nvSpPr>
      <xdr:spPr>
        <a:xfrm>
          <a:off x="5105400" y="3543300"/>
          <a:ext cx="0" cy="106195"/>
        </a:xfrm>
        <a:prstGeom prst="rect">
          <a:avLst/>
        </a:prstGeom>
        <a:noFill/>
      </xdr:spPr>
      <xdr:style>
        <a:lnRef idx="0">
          <a:scrgbClr r="0" g="0" b="0"/>
        </a:lnRef>
        <a:fillRef idx="0">
          <a:scrgbClr r="0" g="0" b="0"/>
        </a:fillRef>
        <a:effectRef idx="0">
          <a:scrgbClr r="0" g="0" b="0"/>
        </a:effectRef>
        <a:fontRef idx="minor">
          <a:schemeClr val="tx1"/>
        </a:fontRef>
      </xdr:style>
      <xdr:txBody>
        <a:bodyPr wrap="square" lIns="0" tIns="0" rIns="0" bIns="0" rtlCol="0" anchor="ctr" anchorCtr="1">
          <a:noAutofit/>
        </a:bodyPr>
        <a:lstStyle/>
        <a:p>
          <a:fld id="{6F0BD10A-F187-4C1C-83EC-24ABC079EB88}" type="TxLink">
            <a:rPr lang="en-US" sz="800" b="1">
              <a:solidFill>
                <a:schemeClr val="accent3">
                  <a:lumMod val="20000"/>
                  <a:lumOff val="80000"/>
                </a:schemeClr>
              </a:solidFill>
              <a:latin typeface="Arial" pitchFamily="34" charset="0"/>
              <a:cs typeface="Arial" pitchFamily="34" charset="0"/>
            </a:rPr>
            <a:pPr/>
            <a:t>58%</a:t>
          </a:fld>
          <a:endParaRPr lang="en-US" sz="800" b="1">
            <a:solidFill>
              <a:schemeClr val="accent3">
                <a:lumMod val="20000"/>
                <a:lumOff val="80000"/>
              </a:schemeClr>
            </a:solidFill>
            <a:latin typeface="Arial" pitchFamily="34" charset="0"/>
            <a:cs typeface="Arial" pitchFamily="34" charset="0"/>
          </a:endParaRPr>
        </a:p>
      </xdr:txBody>
    </xdr:sp>
    <xdr:clientData/>
  </xdr:twoCellAnchor>
  <xdr:twoCellAnchor editAs="oneCell">
    <xdr:from>
      <xdr:col>16</xdr:col>
      <xdr:colOff>0</xdr:colOff>
      <xdr:row>33</xdr:row>
      <xdr:rowOff>52388</xdr:rowOff>
    </xdr:from>
    <xdr:to>
      <xdr:col>16</xdr:col>
      <xdr:colOff>0</xdr:colOff>
      <xdr:row>33</xdr:row>
      <xdr:rowOff>158583</xdr:rowOff>
    </xdr:to>
    <xdr:sp macro="" textlink="$I$34">
      <xdr:nvSpPr>
        <xdr:cNvPr id="81" name="TextBox 80"/>
        <xdr:cNvSpPr txBox="1">
          <a:spLocks noChangeAspect="1"/>
        </xdr:cNvSpPr>
      </xdr:nvSpPr>
      <xdr:spPr>
        <a:xfrm>
          <a:off x="5105400" y="3776663"/>
          <a:ext cx="0" cy="106195"/>
        </a:xfrm>
        <a:prstGeom prst="rect">
          <a:avLst/>
        </a:prstGeom>
        <a:noFill/>
      </xdr:spPr>
      <xdr:style>
        <a:lnRef idx="0">
          <a:scrgbClr r="0" g="0" b="0"/>
        </a:lnRef>
        <a:fillRef idx="0">
          <a:scrgbClr r="0" g="0" b="0"/>
        </a:fillRef>
        <a:effectRef idx="0">
          <a:scrgbClr r="0" g="0" b="0"/>
        </a:effectRef>
        <a:fontRef idx="minor">
          <a:schemeClr val="tx1"/>
        </a:fontRef>
      </xdr:style>
      <xdr:txBody>
        <a:bodyPr wrap="square" lIns="0" tIns="0" rIns="0" bIns="0" rtlCol="0" anchor="ctr" anchorCtr="1">
          <a:noAutofit/>
        </a:bodyPr>
        <a:lstStyle/>
        <a:p>
          <a:fld id="{3769FF5F-0C1C-45ED-A665-B7D225881309}" type="TxLink">
            <a:rPr lang="en-US" sz="800" b="1">
              <a:solidFill>
                <a:schemeClr val="accent3">
                  <a:lumMod val="20000"/>
                  <a:lumOff val="80000"/>
                </a:schemeClr>
              </a:solidFill>
              <a:latin typeface="Arial" pitchFamily="34" charset="0"/>
              <a:cs typeface="Arial" pitchFamily="34" charset="0"/>
            </a:rPr>
            <a:pPr/>
            <a:t>42%</a:t>
          </a:fld>
          <a:endParaRPr lang="en-US" sz="800" b="1">
            <a:solidFill>
              <a:schemeClr val="accent3">
                <a:lumMod val="20000"/>
                <a:lumOff val="80000"/>
              </a:schemeClr>
            </a:solidFill>
            <a:latin typeface="Arial" pitchFamily="34" charset="0"/>
            <a:cs typeface="Arial"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1"/>
  <dimension ref="D2:AT460"/>
  <sheetViews>
    <sheetView showGridLines="0" showRowColHeaders="0" tabSelected="1" defaultGridColor="0" colorId="9" workbookViewId="0">
      <selection activeCell="E20" sqref="E20"/>
    </sheetView>
  </sheetViews>
  <sheetFormatPr defaultRowHeight="11.25"/>
  <cols>
    <col min="1" max="3" width="2.7109375" style="3" customWidth="1"/>
    <col min="4" max="4" width="0.85546875" style="32" customWidth="1"/>
    <col min="5" max="5" width="11.140625" style="102" customWidth="1"/>
    <col min="6" max="6" width="1.140625" style="8" customWidth="1"/>
    <col min="7" max="7" width="17.42578125" style="9" customWidth="1"/>
    <col min="8" max="8" width="0.85546875" style="9" customWidth="1"/>
    <col min="9" max="9" width="12.85546875" style="10" customWidth="1"/>
    <col min="10" max="10" width="0.85546875" style="10" customWidth="1"/>
    <col min="11" max="11" width="13.7109375" style="3" customWidth="1"/>
    <col min="12" max="12" width="0.85546875" style="3" customWidth="1"/>
    <col min="13" max="13" width="17.140625" style="3" customWidth="1"/>
    <col min="14" max="14" width="0.85546875" style="3" customWidth="1"/>
    <col min="15" max="15" width="11.140625" style="123" customWidth="1"/>
    <col min="16" max="16" width="0.85546875" style="8" customWidth="1"/>
    <col min="17" max="17" width="20.7109375" style="8" customWidth="1"/>
    <col min="18" max="18" width="0.85546875" style="8" customWidth="1"/>
    <col min="19" max="19" width="10.7109375" style="3" customWidth="1"/>
    <col min="20" max="20" width="0.85546875" style="40" customWidth="1"/>
    <col min="21" max="21" width="10.7109375" style="40" customWidth="1"/>
    <col min="22" max="22" width="5" style="189" customWidth="1"/>
    <col min="23" max="23" width="4" style="189" customWidth="1"/>
    <col min="24" max="25" width="5.140625" style="189" customWidth="1"/>
    <col min="26" max="26" width="3.85546875" style="189" customWidth="1"/>
    <col min="27" max="27" width="7" style="189" bestFit="1" customWidth="1"/>
    <col min="28" max="28" width="3.85546875" style="189" customWidth="1"/>
    <col min="29" max="29" width="10.140625" style="32" bestFit="1" customWidth="1"/>
    <col min="30" max="30" width="8.7109375" style="32" bestFit="1" customWidth="1"/>
    <col min="31" max="31" width="9.5703125" style="32" bestFit="1" customWidth="1"/>
    <col min="32" max="32" width="4.28515625" style="32" customWidth="1"/>
    <col min="33" max="33" width="7.28515625" style="32" bestFit="1" customWidth="1"/>
    <col min="34" max="34" width="8.85546875" style="32" bestFit="1" customWidth="1"/>
    <col min="35" max="35" width="7.85546875" style="449" bestFit="1" customWidth="1"/>
    <col min="36" max="36" width="10.28515625" style="32" bestFit="1" customWidth="1"/>
    <col min="37" max="37" width="9.140625" style="460"/>
    <col min="38" max="46" width="9.140625" style="32"/>
    <col min="47" max="16384" width="9.140625" style="3"/>
  </cols>
  <sheetData>
    <row r="2" spans="4:46" ht="5.0999999999999996" customHeight="1">
      <c r="D2" s="54"/>
      <c r="E2" s="96"/>
      <c r="F2" s="56"/>
      <c r="G2" s="55"/>
      <c r="H2" s="55"/>
      <c r="I2" s="57"/>
      <c r="J2" s="57"/>
      <c r="K2" s="58"/>
      <c r="L2" s="58"/>
      <c r="M2" s="58"/>
      <c r="N2" s="58"/>
      <c r="O2" s="117"/>
      <c r="P2" s="56"/>
      <c r="Q2" s="56"/>
      <c r="R2" s="56"/>
      <c r="S2" s="58"/>
      <c r="T2" s="59"/>
      <c r="U2" s="47"/>
    </row>
    <row r="3" spans="4:46" s="39" customFormat="1" ht="15.95" customHeight="1">
      <c r="D3" s="60"/>
      <c r="E3" s="488">
        <v>2010</v>
      </c>
      <c r="F3" s="109" t="s">
        <v>175</v>
      </c>
      <c r="G3" s="110"/>
      <c r="H3" s="110"/>
      <c r="I3" s="111"/>
      <c r="J3" s="112"/>
      <c r="K3" s="113"/>
      <c r="L3" s="114"/>
      <c r="M3" s="115"/>
      <c r="N3" s="115"/>
      <c r="O3" s="118"/>
      <c r="P3" s="112">
        <f>VLOOKUP($S$3,Month_Lookup_LNameMonthNo,2,FALSE)</f>
        <v>6</v>
      </c>
      <c r="Q3" s="116"/>
      <c r="R3" s="112"/>
      <c r="S3" s="464" t="s">
        <v>75</v>
      </c>
      <c r="T3" s="61"/>
      <c r="U3" s="48"/>
      <c r="V3" s="450"/>
      <c r="W3" s="450"/>
      <c r="X3" s="450"/>
      <c r="Y3" s="450"/>
      <c r="Z3" s="450"/>
      <c r="AA3" s="450"/>
      <c r="AB3" s="450"/>
      <c r="AC3" s="451"/>
      <c r="AD3" s="451"/>
      <c r="AE3" s="451"/>
      <c r="AF3" s="451"/>
      <c r="AG3" s="451"/>
      <c r="AH3" s="451"/>
      <c r="AI3" s="452"/>
      <c r="AJ3" s="451"/>
      <c r="AK3" s="461"/>
      <c r="AL3" s="451"/>
      <c r="AM3" s="451"/>
      <c r="AN3" s="451"/>
      <c r="AO3" s="451"/>
      <c r="AP3" s="451"/>
      <c r="AQ3" s="451"/>
      <c r="AR3" s="451"/>
      <c r="AS3" s="451"/>
      <c r="AT3" s="451"/>
    </row>
    <row r="4" spans="4:46" ht="5.0999999999999996" customHeight="1">
      <c r="D4" s="62"/>
      <c r="E4" s="97"/>
      <c r="F4" s="5"/>
      <c r="G4" s="6"/>
      <c r="H4" s="6"/>
      <c r="I4" s="692"/>
      <c r="J4" s="692"/>
      <c r="K4" s="4"/>
      <c r="L4" s="4"/>
      <c r="M4" s="4"/>
      <c r="N4" s="4"/>
      <c r="O4" s="119"/>
      <c r="P4" s="5"/>
      <c r="Q4" s="5"/>
      <c r="R4" s="5"/>
      <c r="S4" s="4"/>
      <c r="T4" s="63"/>
      <c r="U4" s="47"/>
    </row>
    <row r="5" spans="4:46" ht="15.95" customHeight="1">
      <c r="D5" s="62"/>
      <c r="E5" s="98"/>
      <c r="F5" s="83"/>
      <c r="G5" s="82"/>
      <c r="H5" s="82"/>
      <c r="I5" s="84"/>
      <c r="J5" s="84"/>
      <c r="K5" s="47"/>
      <c r="L5" s="47"/>
      <c r="M5" s="83"/>
      <c r="N5" s="47"/>
      <c r="O5" s="83"/>
      <c r="P5" s="85"/>
      <c r="Q5" s="83" t="s">
        <v>150</v>
      </c>
      <c r="R5" s="85"/>
      <c r="S5" s="49">
        <v>4330</v>
      </c>
      <c r="T5" s="64"/>
      <c r="U5" s="49"/>
    </row>
    <row r="6" spans="4:46">
      <c r="D6" s="62"/>
      <c r="E6" s="98"/>
      <c r="F6" s="83"/>
      <c r="G6" s="91"/>
      <c r="H6" s="82"/>
      <c r="I6" s="84"/>
      <c r="J6" s="84"/>
      <c r="K6" s="329"/>
      <c r="L6" s="47"/>
      <c r="M6" s="83"/>
      <c r="N6" s="47"/>
      <c r="O6" s="83"/>
      <c r="P6" s="85"/>
      <c r="Q6" s="83" t="s">
        <v>151</v>
      </c>
      <c r="R6" s="85"/>
      <c r="S6" s="49">
        <f ca="1">IF(ISERR(SUM(MonthlyExpenses_Ranges_ExpensesAmount)),0,SUM(MonthlyExpenses_Ranges_ExpensesAmount))</f>
        <v>1770</v>
      </c>
      <c r="T6" s="64"/>
      <c r="U6" s="49"/>
    </row>
    <row r="7" spans="4:46" ht="12" thickBot="1">
      <c r="D7" s="62"/>
      <c r="E7" s="98"/>
      <c r="F7" s="83"/>
      <c r="G7" s="82"/>
      <c r="H7" s="82"/>
      <c r="I7" s="84"/>
      <c r="J7" s="84"/>
      <c r="K7" s="47"/>
      <c r="L7" s="47"/>
      <c r="M7" s="83"/>
      <c r="N7" s="47"/>
      <c r="O7" s="83"/>
      <c r="P7" s="85"/>
      <c r="Q7" s="83" t="s">
        <v>152</v>
      </c>
      <c r="R7" s="85"/>
      <c r="S7" s="86">
        <f ca="1">IF(ISERR(S5-S6),0,S5-S6)</f>
        <v>2560</v>
      </c>
      <c r="T7" s="65"/>
      <c r="U7" s="50"/>
    </row>
    <row r="8" spans="4:46" ht="5.0999999999999996" customHeight="1" thickTop="1">
      <c r="D8" s="62"/>
      <c r="E8" s="98"/>
      <c r="F8" s="83"/>
      <c r="G8" s="82"/>
      <c r="H8" s="82"/>
      <c r="I8" s="84"/>
      <c r="J8" s="84"/>
      <c r="K8" s="47"/>
      <c r="L8" s="47"/>
      <c r="M8" s="83"/>
      <c r="N8" s="47"/>
      <c r="O8" s="120"/>
      <c r="P8" s="85"/>
      <c r="Q8" s="51"/>
      <c r="R8" s="85"/>
      <c r="S8" s="51"/>
      <c r="T8" s="66"/>
      <c r="U8" s="51"/>
    </row>
    <row r="9" spans="4:46" s="87" customFormat="1" ht="14.1" customHeight="1">
      <c r="D9" s="88"/>
      <c r="E9" s="693" t="s">
        <v>211</v>
      </c>
      <c r="F9" s="694"/>
      <c r="G9" s="694"/>
      <c r="H9" s="694"/>
      <c r="I9" s="694"/>
      <c r="J9" s="694"/>
      <c r="K9" s="695"/>
      <c r="L9" s="153"/>
      <c r="M9" s="693" t="s">
        <v>282</v>
      </c>
      <c r="N9" s="694"/>
      <c r="O9" s="695"/>
      <c r="P9" s="154"/>
      <c r="Q9" s="693" t="s">
        <v>198</v>
      </c>
      <c r="R9" s="694"/>
      <c r="S9" s="695"/>
      <c r="T9" s="89"/>
      <c r="U9" s="90"/>
      <c r="V9" s="453"/>
      <c r="W9" s="453"/>
      <c r="X9" s="453"/>
      <c r="Y9" s="453"/>
      <c r="Z9" s="453"/>
      <c r="AA9" s="453"/>
      <c r="AB9" s="453"/>
      <c r="AC9" s="453"/>
      <c r="AD9" s="453"/>
      <c r="AE9" s="453"/>
      <c r="AF9" s="453"/>
      <c r="AG9" s="453"/>
      <c r="AH9" s="453"/>
      <c r="AI9" s="454"/>
      <c r="AJ9" s="453"/>
      <c r="AK9" s="462"/>
      <c r="AL9" s="453"/>
      <c r="AM9" s="453"/>
      <c r="AN9" s="453"/>
      <c r="AO9" s="453"/>
      <c r="AP9" s="453"/>
      <c r="AQ9" s="453"/>
      <c r="AR9" s="453"/>
      <c r="AS9" s="453"/>
      <c r="AT9" s="453"/>
    </row>
    <row r="10" spans="4:46" ht="8.1" customHeight="1">
      <c r="D10" s="124">
        <v>0.41944444444444445</v>
      </c>
      <c r="E10" s="128"/>
      <c r="F10" s="129"/>
      <c r="G10" s="130"/>
      <c r="H10" s="131"/>
      <c r="I10" s="132"/>
      <c r="J10" s="132"/>
      <c r="K10" s="133"/>
      <c r="L10" s="47"/>
      <c r="M10" s="142"/>
      <c r="N10" s="143"/>
      <c r="O10" s="144"/>
      <c r="P10" s="149"/>
      <c r="Q10" s="151"/>
      <c r="R10" s="135"/>
      <c r="S10" s="146"/>
      <c r="T10" s="66"/>
      <c r="U10" s="51"/>
    </row>
    <row r="11" spans="4:46" ht="14.1" customHeight="1">
      <c r="D11" s="62"/>
      <c r="E11" s="134" t="str">
        <f>S3 &amp; " " &amp; E3 &amp; " :"</f>
        <v>June 2010 :</v>
      </c>
      <c r="F11" s="135"/>
      <c r="G11" s="175" t="str">
        <f ca="1">REPT("|",S6/50)</f>
        <v>|||||||||||||||||||||||||||||||||||</v>
      </c>
      <c r="H11" s="131"/>
      <c r="I11" s="136" t="str">
        <f>S3</f>
        <v>June</v>
      </c>
      <c r="J11" s="137" t="s">
        <v>265</v>
      </c>
      <c r="K11" s="176" t="str">
        <f ca="1">REPT("|",S6/50)</f>
        <v>|||||||||||||||||||||||||||||||||||</v>
      </c>
      <c r="L11" s="47"/>
      <c r="M11" s="142" t="s">
        <v>195</v>
      </c>
      <c r="N11" s="143"/>
      <c r="O11" s="145" t="s">
        <v>153</v>
      </c>
      <c r="P11" s="149"/>
      <c r="Q11" s="142" t="s">
        <v>199</v>
      </c>
      <c r="R11" s="135"/>
      <c r="S11" s="155" t="s">
        <v>24</v>
      </c>
      <c r="T11" s="63"/>
      <c r="U11" s="47"/>
    </row>
    <row r="12" spans="4:46" ht="12">
      <c r="D12" s="62"/>
      <c r="E12" s="134" t="str">
        <f>S3 &amp; " " &amp; E3-1 &amp; " :"</f>
        <v>June 2009 :</v>
      </c>
      <c r="F12" s="135">
        <v>1500</v>
      </c>
      <c r="G12" s="138" t="str">
        <f>REPT("|",F12/50)</f>
        <v>||||||||||||||||||||||||||||||</v>
      </c>
      <c r="H12" s="328" t="str">
        <f>LEFT(I12,LEN(I12)-2)</f>
        <v>M</v>
      </c>
      <c r="I12" s="136" t="str">
        <f>IF(X20=1,"Dec",CHOOSE(X20-1,"Jan","Feb","Mar","Apr","May","Jun","July","Aug","Sep","Oct","Nov","Dec"))</f>
        <v>May</v>
      </c>
      <c r="J12" s="132" t="s">
        <v>265</v>
      </c>
      <c r="K12" s="139" t="str">
        <f ca="1">REPT("|",K13/50)</f>
        <v>|||||||||||||||||||||||</v>
      </c>
      <c r="L12" s="47"/>
      <c r="M12" s="142" t="s">
        <v>194</v>
      </c>
      <c r="N12" s="143"/>
      <c r="O12" s="146">
        <f t="array" aca="1" ref="O12" ca="1">SUM(IF((MonthlyExpenses_Column_ExpCAT=O11)*(MonthlyExpenses_Ranges_ExpensesAmount&gt;0),MonthlyExpenses_Ranges_ExpensesAmount,0))</f>
        <v>304</v>
      </c>
      <c r="P12" s="149"/>
      <c r="Q12" s="142" t="s">
        <v>194</v>
      </c>
      <c r="R12" s="135"/>
      <c r="S12" s="146">
        <f t="array" aca="1" ref="S12" ca="1">SUM(IF((MonthlyExpenses_Column_PaymentCAT=S11)*(MonthlyExpenses_Ranges_ExpensesAmount&gt;0),MonthlyExpenses_Ranges_ExpensesAmount,0))</f>
        <v>703</v>
      </c>
      <c r="T12" s="63"/>
      <c r="U12" s="47"/>
    </row>
    <row r="13" spans="4:46" ht="5.0999999999999996" customHeight="1">
      <c r="D13" s="62"/>
      <c r="E13" s="128"/>
      <c r="F13" s="135"/>
      <c r="G13" s="140"/>
      <c r="H13" s="131"/>
      <c r="I13" s="391">
        <f>VLOOKUP(I12,Month!A1:C13,3)</f>
        <v>8</v>
      </c>
      <c r="J13" s="141"/>
      <c r="K13" s="392">
        <f t="array" aca="1" ref="K13" ca="1">SUM(IF(YearlyData_Column_Month='0. Expenses Entry'!I13,YearlyData_Column_Amount,0))</f>
        <v>1161</v>
      </c>
      <c r="L13" s="47"/>
      <c r="M13" s="147"/>
      <c r="N13" s="143"/>
      <c r="O13" s="148"/>
      <c r="P13" s="149"/>
      <c r="Q13" s="152"/>
      <c r="R13" s="135"/>
      <c r="S13" s="133"/>
      <c r="T13" s="63"/>
      <c r="U13" s="47"/>
    </row>
    <row r="14" spans="4:46" s="92" customFormat="1">
      <c r="D14" s="93"/>
      <c r="E14" s="103" t="s">
        <v>193</v>
      </c>
      <c r="F14" s="104"/>
      <c r="G14" s="105">
        <f ca="1">(S6-F12)/S6</f>
        <v>0.15254237288135594</v>
      </c>
      <c r="H14" s="106"/>
      <c r="I14" s="107" t="s">
        <v>196</v>
      </c>
      <c r="J14" s="104"/>
      <c r="K14" s="108">
        <f ca="1">(S6-K13)/S6</f>
        <v>0.34406779661016951</v>
      </c>
      <c r="L14" s="95"/>
      <c r="M14" s="125" t="s">
        <v>200</v>
      </c>
      <c r="N14" s="126"/>
      <c r="O14" s="127">
        <f ca="1">O12/S6</f>
        <v>0.17175141242937852</v>
      </c>
      <c r="P14" s="150"/>
      <c r="Q14" s="125" t="str">
        <f>"%Of Total Paid By " &amp; S11 &amp; " :"</f>
        <v>%Of Total Paid By Card :</v>
      </c>
      <c r="R14" s="104"/>
      <c r="S14" s="127">
        <f ca="1">S12/S6</f>
        <v>0.39717514124293785</v>
      </c>
      <c r="T14" s="94"/>
      <c r="U14" s="95"/>
      <c r="V14" s="255"/>
      <c r="W14" s="255"/>
      <c r="X14" s="255"/>
      <c r="Y14" s="255"/>
      <c r="Z14" s="255"/>
      <c r="AA14" s="255"/>
      <c r="AB14" s="255"/>
      <c r="AC14" s="455"/>
      <c r="AD14" s="455"/>
      <c r="AE14" s="455"/>
      <c r="AF14" s="455"/>
      <c r="AG14" s="455"/>
      <c r="AH14" s="455"/>
      <c r="AI14" s="454"/>
      <c r="AJ14" s="455"/>
      <c r="AK14" s="463"/>
      <c r="AL14" s="455"/>
      <c r="AM14" s="455"/>
      <c r="AN14" s="455"/>
      <c r="AO14" s="455"/>
      <c r="AP14" s="455"/>
      <c r="AQ14" s="455"/>
      <c r="AR14" s="455"/>
      <c r="AS14" s="455"/>
      <c r="AT14" s="455"/>
    </row>
    <row r="15" spans="4:46" ht="5.0999999999999996" customHeight="1">
      <c r="D15" s="70"/>
      <c r="E15" s="99"/>
      <c r="F15" s="74"/>
      <c r="G15" s="71"/>
      <c r="H15" s="71"/>
      <c r="I15" s="72"/>
      <c r="J15" s="72"/>
      <c r="K15" s="73"/>
      <c r="L15" s="73"/>
      <c r="M15" s="73"/>
      <c r="N15" s="73"/>
      <c r="O15" s="121"/>
      <c r="P15" s="74"/>
      <c r="Q15" s="74"/>
      <c r="R15" s="74"/>
      <c r="S15" s="73"/>
      <c r="T15" s="75"/>
      <c r="U15" s="47"/>
    </row>
    <row r="16" spans="4:46" ht="3.95" customHeight="1">
      <c r="D16" s="62"/>
      <c r="E16" s="97"/>
      <c r="F16" s="5"/>
      <c r="G16" s="6"/>
      <c r="H16" s="6"/>
      <c r="I16" s="7"/>
      <c r="J16" s="7"/>
      <c r="K16" s="4"/>
      <c r="L16" s="4"/>
      <c r="M16" s="4"/>
      <c r="N16" s="4"/>
      <c r="O16" s="119"/>
      <c r="P16" s="5"/>
      <c r="Q16" s="5"/>
      <c r="R16" s="5"/>
      <c r="S16" s="4"/>
      <c r="T16" s="63"/>
      <c r="U16" s="47"/>
    </row>
    <row r="17" spans="4:36">
      <c r="D17" s="62"/>
      <c r="E17" s="100" t="s">
        <v>35</v>
      </c>
      <c r="F17" s="11"/>
      <c r="G17" s="76" t="s">
        <v>57</v>
      </c>
      <c r="H17" s="12"/>
      <c r="I17" s="77" t="s">
        <v>39</v>
      </c>
      <c r="J17" s="13"/>
      <c r="K17" s="78" t="s">
        <v>117</v>
      </c>
      <c r="L17" s="14"/>
      <c r="M17" s="78" t="s">
        <v>118</v>
      </c>
      <c r="N17" s="35"/>
      <c r="O17" s="79" t="s">
        <v>38</v>
      </c>
      <c r="P17" s="11"/>
      <c r="Q17" s="80" t="s">
        <v>187</v>
      </c>
      <c r="R17" s="11"/>
      <c r="S17" s="81" t="s">
        <v>116</v>
      </c>
      <c r="T17" s="67"/>
      <c r="U17" s="52"/>
      <c r="V17" s="456" t="s">
        <v>36</v>
      </c>
      <c r="W17" s="456" t="s">
        <v>2</v>
      </c>
      <c r="X17" s="456" t="s">
        <v>1</v>
      </c>
      <c r="Y17" s="456" t="s">
        <v>178</v>
      </c>
      <c r="Z17" s="456" t="s">
        <v>35</v>
      </c>
      <c r="AA17" s="456" t="s">
        <v>37</v>
      </c>
      <c r="AB17" s="456" t="s">
        <v>177</v>
      </c>
      <c r="AC17" s="187" t="s">
        <v>92</v>
      </c>
      <c r="AD17" s="187" t="s">
        <v>39</v>
      </c>
      <c r="AE17" s="187" t="s">
        <v>95</v>
      </c>
      <c r="AF17" s="187" t="s">
        <v>94</v>
      </c>
      <c r="AG17" s="187" t="s">
        <v>38</v>
      </c>
      <c r="AH17" s="187" t="s">
        <v>176</v>
      </c>
      <c r="AI17" s="457" t="s">
        <v>209</v>
      </c>
      <c r="AJ17" s="187" t="s">
        <v>116</v>
      </c>
    </row>
    <row r="18" spans="4:36" ht="3.95" customHeight="1">
      <c r="D18" s="62"/>
      <c r="E18" s="97"/>
      <c r="F18" s="15"/>
      <c r="G18" s="6"/>
      <c r="H18" s="6"/>
      <c r="I18" s="7"/>
      <c r="J18" s="7"/>
      <c r="K18" s="4"/>
      <c r="L18" s="4"/>
      <c r="M18" s="4"/>
      <c r="N18" s="4"/>
      <c r="O18" s="119"/>
      <c r="P18" s="5"/>
      <c r="Q18" s="5"/>
      <c r="R18" s="5"/>
      <c r="S18" s="4"/>
      <c r="T18" s="63"/>
      <c r="U18" s="47"/>
    </row>
    <row r="19" spans="4:36" ht="3.95" customHeight="1">
      <c r="D19" s="68"/>
      <c r="E19" s="101"/>
      <c r="F19" s="17"/>
      <c r="G19" s="18"/>
      <c r="H19" s="18"/>
      <c r="I19" s="19"/>
      <c r="J19" s="19"/>
      <c r="K19" s="16"/>
      <c r="L19" s="16"/>
      <c r="M19" s="16"/>
      <c r="N19" s="16"/>
      <c r="O19" s="122"/>
      <c r="P19" s="20"/>
      <c r="Q19" s="20"/>
      <c r="R19" s="20"/>
      <c r="S19" s="16"/>
      <c r="T19" s="63"/>
      <c r="U19" s="47"/>
    </row>
    <row r="20" spans="4:36">
      <c r="D20" s="62"/>
      <c r="E20" s="465">
        <v>1</v>
      </c>
      <c r="F20" s="466"/>
      <c r="G20" s="467" t="s">
        <v>153</v>
      </c>
      <c r="H20" s="467"/>
      <c r="I20" s="468" t="s">
        <v>156</v>
      </c>
      <c r="J20" s="468"/>
      <c r="K20" s="469" t="s">
        <v>24</v>
      </c>
      <c r="L20" s="469"/>
      <c r="M20" s="469" t="s">
        <v>27</v>
      </c>
      <c r="N20" s="469"/>
      <c r="O20" s="470">
        <v>88</v>
      </c>
      <c r="P20" s="471"/>
      <c r="Q20" s="472" t="s">
        <v>190</v>
      </c>
      <c r="R20" s="471"/>
      <c r="S20" s="473" t="s">
        <v>188</v>
      </c>
      <c r="T20" s="69"/>
      <c r="U20" s="53"/>
      <c r="V20" s="449">
        <f t="shared" ref="V20:V89" si="0">IF($AG20=0,"",$E$3)</f>
        <v>2010</v>
      </c>
      <c r="W20" s="189">
        <f t="shared" ref="W20:W89" ca="1" si="1">IF($AG20=0,"",VLOOKUP($X20,Quarter_Month_Range_Mapping,2))</f>
        <v>2</v>
      </c>
      <c r="X20" s="189">
        <f t="shared" ref="X20:X89" si="2">IF($AG20=0,"",$P$3)</f>
        <v>6</v>
      </c>
      <c r="Z20" s="189">
        <f t="shared" ref="Z20:Z41" si="3">IF($AG20=0,"",E20)</f>
        <v>1</v>
      </c>
      <c r="AA20" s="189" t="str">
        <f t="shared" ref="AA20" si="4">IF($AG20=0,"",CONCATENATE(Z20,"/",X20,"/",V20))</f>
        <v>1/6/2010</v>
      </c>
      <c r="AB20" s="189">
        <f t="shared" ref="AB20:AB41" si="5">IF($AG20=0,"",WEEKDAY(AA20,2))</f>
        <v>2</v>
      </c>
      <c r="AC20" s="32" t="str">
        <f t="shared" ref="AC20:AC89" si="6">IF($AG20=0,"",$G20)</f>
        <v>Daily</v>
      </c>
      <c r="AD20" s="32" t="str">
        <f t="shared" ref="AD20:AD89" si="7">IF($AG20=0,"",$I20)</f>
        <v>Transportation</v>
      </c>
      <c r="AE20" s="32" t="str">
        <f t="shared" ref="AE20:AE89" si="8">IF($AG20=0,"",$K20)</f>
        <v>Card</v>
      </c>
      <c r="AF20" s="32" t="str">
        <f t="shared" ref="AF20:AF89" si="9">IF($AG20=0,"",$M20)</f>
        <v>Visa</v>
      </c>
      <c r="AG20" s="458">
        <f t="shared" ref="AG20:AG41" si="10">O20</f>
        <v>88</v>
      </c>
      <c r="AH20" s="458">
        <f>IF($AG20=0,"",SUM(AH19,AG20))</f>
        <v>88</v>
      </c>
      <c r="AI20" s="459">
        <f>$S$5</f>
        <v>4330</v>
      </c>
      <c r="AJ20" s="32" t="s">
        <v>210</v>
      </c>
    </row>
    <row r="21" spans="4:36">
      <c r="D21" s="62"/>
      <c r="E21" s="465">
        <v>1</v>
      </c>
      <c r="F21" s="466"/>
      <c r="G21" s="467" t="s">
        <v>153</v>
      </c>
      <c r="H21" s="467"/>
      <c r="I21" s="468" t="s">
        <v>155</v>
      </c>
      <c r="J21" s="468"/>
      <c r="K21" s="469" t="s">
        <v>23</v>
      </c>
      <c r="L21" s="469"/>
      <c r="M21" s="469" t="s">
        <v>23</v>
      </c>
      <c r="N21" s="469"/>
      <c r="O21" s="470">
        <v>18</v>
      </c>
      <c r="P21" s="471"/>
      <c r="Q21" s="472" t="s">
        <v>188</v>
      </c>
      <c r="R21" s="471"/>
      <c r="S21" s="473" t="s">
        <v>188</v>
      </c>
      <c r="T21" s="69"/>
      <c r="U21" s="53"/>
      <c r="V21" s="449">
        <f t="shared" si="0"/>
        <v>2010</v>
      </c>
      <c r="W21" s="189">
        <f t="shared" ca="1" si="1"/>
        <v>2</v>
      </c>
      <c r="X21" s="189">
        <f t="shared" si="2"/>
        <v>6</v>
      </c>
      <c r="Z21" s="189">
        <f t="shared" si="3"/>
        <v>1</v>
      </c>
      <c r="AA21" s="189" t="str">
        <f t="shared" ref="AA21:AA41" si="11">IF($AG21=0,"",CONCATENATE(Z21,"/",X21,"/",V21))</f>
        <v>1/6/2010</v>
      </c>
      <c r="AB21" s="189">
        <f t="shared" si="5"/>
        <v>2</v>
      </c>
      <c r="AC21" s="32" t="str">
        <f t="shared" si="6"/>
        <v>Daily</v>
      </c>
      <c r="AD21" s="32" t="str">
        <f t="shared" si="7"/>
        <v>Food</v>
      </c>
      <c r="AE21" s="32" t="str">
        <f t="shared" si="8"/>
        <v>Cash</v>
      </c>
      <c r="AF21" s="32" t="str">
        <f t="shared" si="9"/>
        <v>Cash</v>
      </c>
      <c r="AG21" s="458">
        <f t="shared" si="10"/>
        <v>18</v>
      </c>
      <c r="AH21" s="458">
        <f t="shared" ref="AH21:AH41" si="12">SUM(AH20,AG21)</f>
        <v>106</v>
      </c>
      <c r="AI21" s="459">
        <f t="shared" ref="AI21:AI89" si="13">$S$5</f>
        <v>4330</v>
      </c>
      <c r="AJ21" s="32" t="s">
        <v>210</v>
      </c>
    </row>
    <row r="22" spans="4:36">
      <c r="D22" s="62"/>
      <c r="E22" s="465">
        <v>1</v>
      </c>
      <c r="F22" s="466"/>
      <c r="G22" s="467" t="s">
        <v>128</v>
      </c>
      <c r="H22" s="467"/>
      <c r="I22" s="468" t="s">
        <v>97</v>
      </c>
      <c r="J22" s="468"/>
      <c r="K22" s="469" t="s">
        <v>119</v>
      </c>
      <c r="L22" s="469"/>
      <c r="M22" s="469" t="s">
        <v>122</v>
      </c>
      <c r="N22" s="469"/>
      <c r="O22" s="470">
        <v>440</v>
      </c>
      <c r="P22" s="471"/>
      <c r="Q22" s="472" t="s">
        <v>188</v>
      </c>
      <c r="R22" s="471"/>
      <c r="S22" s="473" t="s">
        <v>188</v>
      </c>
      <c r="T22" s="69"/>
      <c r="U22" s="53"/>
      <c r="V22" s="449">
        <f t="shared" si="0"/>
        <v>2010</v>
      </c>
      <c r="W22" s="189">
        <f t="shared" ca="1" si="1"/>
        <v>2</v>
      </c>
      <c r="X22" s="189">
        <f t="shared" si="2"/>
        <v>6</v>
      </c>
      <c r="Z22" s="189">
        <f t="shared" si="3"/>
        <v>1</v>
      </c>
      <c r="AA22" s="189" t="str">
        <f t="shared" si="11"/>
        <v>1/6/2010</v>
      </c>
      <c r="AB22" s="189">
        <f t="shared" si="5"/>
        <v>2</v>
      </c>
      <c r="AC22" s="32" t="str">
        <f t="shared" si="6"/>
        <v>Home</v>
      </c>
      <c r="AD22" s="32" t="str">
        <f t="shared" si="7"/>
        <v>Rental</v>
      </c>
      <c r="AE22" s="32" t="str">
        <f t="shared" si="8"/>
        <v>Account</v>
      </c>
      <c r="AF22" s="32" t="str">
        <f t="shared" si="9"/>
        <v>Saving</v>
      </c>
      <c r="AG22" s="458">
        <f t="shared" si="10"/>
        <v>440</v>
      </c>
      <c r="AH22" s="458">
        <f t="shared" si="12"/>
        <v>546</v>
      </c>
      <c r="AI22" s="459">
        <f t="shared" si="13"/>
        <v>4330</v>
      </c>
      <c r="AJ22" s="32" t="s">
        <v>210</v>
      </c>
    </row>
    <row r="23" spans="4:36">
      <c r="D23" s="62"/>
      <c r="E23" s="465">
        <v>2</v>
      </c>
      <c r="F23" s="466"/>
      <c r="G23" s="467" t="s">
        <v>153</v>
      </c>
      <c r="H23" s="467"/>
      <c r="I23" s="468" t="s">
        <v>155</v>
      </c>
      <c r="J23" s="468"/>
      <c r="K23" s="469" t="s">
        <v>23</v>
      </c>
      <c r="L23" s="469"/>
      <c r="M23" s="469" t="s">
        <v>23</v>
      </c>
      <c r="N23" s="469"/>
      <c r="O23" s="470">
        <v>15</v>
      </c>
      <c r="P23" s="471"/>
      <c r="Q23" s="472" t="s">
        <v>188</v>
      </c>
      <c r="R23" s="471"/>
      <c r="S23" s="473" t="s">
        <v>188</v>
      </c>
      <c r="T23" s="69"/>
      <c r="U23" s="53"/>
      <c r="V23" s="449">
        <f t="shared" si="0"/>
        <v>2010</v>
      </c>
      <c r="W23" s="189">
        <f t="shared" ca="1" si="1"/>
        <v>2</v>
      </c>
      <c r="X23" s="189">
        <f t="shared" si="2"/>
        <v>6</v>
      </c>
      <c r="Z23" s="189">
        <f t="shared" si="3"/>
        <v>2</v>
      </c>
      <c r="AA23" s="189" t="str">
        <f t="shared" si="11"/>
        <v>2/6/2010</v>
      </c>
      <c r="AB23" s="189">
        <f t="shared" si="5"/>
        <v>3</v>
      </c>
      <c r="AC23" s="32" t="str">
        <f t="shared" si="6"/>
        <v>Daily</v>
      </c>
      <c r="AD23" s="32" t="str">
        <f t="shared" si="7"/>
        <v>Food</v>
      </c>
      <c r="AE23" s="32" t="str">
        <f t="shared" si="8"/>
        <v>Cash</v>
      </c>
      <c r="AF23" s="32" t="str">
        <f t="shared" si="9"/>
        <v>Cash</v>
      </c>
      <c r="AG23" s="458">
        <f t="shared" si="10"/>
        <v>15</v>
      </c>
      <c r="AH23" s="458">
        <f t="shared" si="12"/>
        <v>561</v>
      </c>
      <c r="AI23" s="459">
        <f t="shared" si="13"/>
        <v>4330</v>
      </c>
      <c r="AJ23" s="32" t="s">
        <v>210</v>
      </c>
    </row>
    <row r="24" spans="4:36">
      <c r="D24" s="62"/>
      <c r="E24" s="465">
        <v>3</v>
      </c>
      <c r="F24" s="466"/>
      <c r="G24" s="467" t="s">
        <v>153</v>
      </c>
      <c r="H24" s="467"/>
      <c r="I24" s="468" t="s">
        <v>155</v>
      </c>
      <c r="J24" s="468"/>
      <c r="K24" s="469" t="s">
        <v>23</v>
      </c>
      <c r="L24" s="469"/>
      <c r="M24" s="469" t="s">
        <v>23</v>
      </c>
      <c r="N24" s="469"/>
      <c r="O24" s="470">
        <v>15</v>
      </c>
      <c r="P24" s="471"/>
      <c r="Q24" s="472" t="s">
        <v>188</v>
      </c>
      <c r="R24" s="471"/>
      <c r="S24" s="473" t="s">
        <v>188</v>
      </c>
      <c r="T24" s="69"/>
      <c r="U24" s="53"/>
      <c r="V24" s="449">
        <f t="shared" si="0"/>
        <v>2010</v>
      </c>
      <c r="W24" s="189">
        <f t="shared" ca="1" si="1"/>
        <v>2</v>
      </c>
      <c r="X24" s="189">
        <f t="shared" si="2"/>
        <v>6</v>
      </c>
      <c r="Z24" s="189">
        <f t="shared" si="3"/>
        <v>3</v>
      </c>
      <c r="AA24" s="189" t="str">
        <f t="shared" si="11"/>
        <v>3/6/2010</v>
      </c>
      <c r="AB24" s="189">
        <f t="shared" si="5"/>
        <v>4</v>
      </c>
      <c r="AC24" s="32" t="str">
        <f t="shared" si="6"/>
        <v>Daily</v>
      </c>
      <c r="AD24" s="32" t="str">
        <f t="shared" si="7"/>
        <v>Food</v>
      </c>
      <c r="AE24" s="32" t="str">
        <f t="shared" si="8"/>
        <v>Cash</v>
      </c>
      <c r="AF24" s="32" t="str">
        <f t="shared" si="9"/>
        <v>Cash</v>
      </c>
      <c r="AG24" s="458">
        <f t="shared" si="10"/>
        <v>15</v>
      </c>
      <c r="AH24" s="458">
        <f t="shared" si="12"/>
        <v>576</v>
      </c>
      <c r="AI24" s="459">
        <f t="shared" si="13"/>
        <v>4330</v>
      </c>
      <c r="AJ24" s="32" t="s">
        <v>210</v>
      </c>
    </row>
    <row r="25" spans="4:36">
      <c r="D25" s="62"/>
      <c r="E25" s="465">
        <v>4</v>
      </c>
      <c r="F25" s="466"/>
      <c r="G25" s="467" t="s">
        <v>153</v>
      </c>
      <c r="H25" s="467"/>
      <c r="I25" s="468" t="s">
        <v>155</v>
      </c>
      <c r="J25" s="468"/>
      <c r="K25" s="469" t="s">
        <v>23</v>
      </c>
      <c r="L25" s="469"/>
      <c r="M25" s="469" t="s">
        <v>23</v>
      </c>
      <c r="N25" s="469"/>
      <c r="O25" s="470">
        <v>17</v>
      </c>
      <c r="P25" s="471"/>
      <c r="Q25" s="472" t="s">
        <v>188</v>
      </c>
      <c r="R25" s="471"/>
      <c r="S25" s="473" t="s">
        <v>188</v>
      </c>
      <c r="T25" s="69"/>
      <c r="U25" s="53"/>
      <c r="V25" s="449">
        <f t="shared" si="0"/>
        <v>2010</v>
      </c>
      <c r="W25" s="189">
        <f t="shared" ca="1" si="1"/>
        <v>2</v>
      </c>
      <c r="X25" s="189">
        <f t="shared" si="2"/>
        <v>6</v>
      </c>
      <c r="Z25" s="189">
        <f t="shared" si="3"/>
        <v>4</v>
      </c>
      <c r="AA25" s="189" t="str">
        <f t="shared" si="11"/>
        <v>4/6/2010</v>
      </c>
      <c r="AB25" s="189">
        <f t="shared" si="5"/>
        <v>5</v>
      </c>
      <c r="AC25" s="32" t="str">
        <f t="shared" si="6"/>
        <v>Daily</v>
      </c>
      <c r="AD25" s="32" t="str">
        <f t="shared" si="7"/>
        <v>Food</v>
      </c>
      <c r="AE25" s="32" t="str">
        <f t="shared" si="8"/>
        <v>Cash</v>
      </c>
      <c r="AF25" s="32" t="str">
        <f t="shared" si="9"/>
        <v>Cash</v>
      </c>
      <c r="AG25" s="458">
        <f t="shared" si="10"/>
        <v>17</v>
      </c>
      <c r="AH25" s="458">
        <f t="shared" si="12"/>
        <v>593</v>
      </c>
      <c r="AI25" s="459">
        <f t="shared" si="13"/>
        <v>4330</v>
      </c>
      <c r="AJ25" s="32" t="s">
        <v>210</v>
      </c>
    </row>
    <row r="26" spans="4:36">
      <c r="D26" s="62"/>
      <c r="E26" s="465">
        <v>4</v>
      </c>
      <c r="F26" s="466"/>
      <c r="G26" s="467" t="s">
        <v>8</v>
      </c>
      <c r="H26" s="467"/>
      <c r="I26" s="468" t="s">
        <v>130</v>
      </c>
      <c r="J26" s="468"/>
      <c r="K26" s="469" t="s">
        <v>24</v>
      </c>
      <c r="L26" s="469"/>
      <c r="M26" s="469" t="s">
        <v>27</v>
      </c>
      <c r="N26" s="469"/>
      <c r="O26" s="470">
        <v>44</v>
      </c>
      <c r="P26" s="471"/>
      <c r="Q26" s="472" t="s">
        <v>188</v>
      </c>
      <c r="R26" s="471"/>
      <c r="S26" s="473" t="s">
        <v>188</v>
      </c>
      <c r="T26" s="69"/>
      <c r="U26" s="53"/>
      <c r="V26" s="449">
        <f t="shared" si="0"/>
        <v>2010</v>
      </c>
      <c r="W26" s="189">
        <f t="shared" ca="1" si="1"/>
        <v>2</v>
      </c>
      <c r="X26" s="189">
        <f t="shared" si="2"/>
        <v>6</v>
      </c>
      <c r="Z26" s="189">
        <f t="shared" si="3"/>
        <v>4</v>
      </c>
      <c r="AA26" s="189" t="str">
        <f t="shared" si="11"/>
        <v>4/6/2010</v>
      </c>
      <c r="AB26" s="189">
        <f t="shared" si="5"/>
        <v>5</v>
      </c>
      <c r="AC26" s="32" t="str">
        <f t="shared" si="6"/>
        <v>Household</v>
      </c>
      <c r="AD26" s="32" t="str">
        <f t="shared" si="7"/>
        <v>Groceries</v>
      </c>
      <c r="AE26" s="32" t="str">
        <f t="shared" si="8"/>
        <v>Card</v>
      </c>
      <c r="AF26" s="32" t="str">
        <f t="shared" si="9"/>
        <v>Visa</v>
      </c>
      <c r="AG26" s="458">
        <f t="shared" si="10"/>
        <v>44</v>
      </c>
      <c r="AH26" s="458">
        <f t="shared" si="12"/>
        <v>637</v>
      </c>
      <c r="AI26" s="459">
        <f t="shared" si="13"/>
        <v>4330</v>
      </c>
      <c r="AJ26" s="32" t="s">
        <v>210</v>
      </c>
    </row>
    <row r="27" spans="4:36">
      <c r="D27" s="62"/>
      <c r="E27" s="465">
        <v>5</v>
      </c>
      <c r="F27" s="466"/>
      <c r="G27" s="467" t="s">
        <v>167</v>
      </c>
      <c r="H27" s="467"/>
      <c r="I27" s="468" t="s">
        <v>168</v>
      </c>
      <c r="J27" s="468"/>
      <c r="K27" s="469" t="s">
        <v>24</v>
      </c>
      <c r="L27" s="469"/>
      <c r="M27" s="469" t="s">
        <v>27</v>
      </c>
      <c r="N27" s="469"/>
      <c r="O27" s="470">
        <v>45</v>
      </c>
      <c r="P27" s="471"/>
      <c r="Q27" s="472" t="s">
        <v>188</v>
      </c>
      <c r="R27" s="471"/>
      <c r="S27" s="473" t="s">
        <v>188</v>
      </c>
      <c r="T27" s="69"/>
      <c r="U27" s="53"/>
      <c r="V27" s="449">
        <f t="shared" si="0"/>
        <v>2010</v>
      </c>
      <c r="W27" s="189">
        <f t="shared" ca="1" si="1"/>
        <v>2</v>
      </c>
      <c r="X27" s="189">
        <f t="shared" si="2"/>
        <v>6</v>
      </c>
      <c r="Z27" s="189">
        <f t="shared" si="3"/>
        <v>5</v>
      </c>
      <c r="AA27" s="189" t="str">
        <f t="shared" si="11"/>
        <v>5/6/2010</v>
      </c>
      <c r="AB27" s="189">
        <f t="shared" si="5"/>
        <v>6</v>
      </c>
      <c r="AC27" s="32" t="str">
        <f t="shared" si="6"/>
        <v>Car</v>
      </c>
      <c r="AD27" s="32" t="str">
        <f t="shared" si="7"/>
        <v>Petrol</v>
      </c>
      <c r="AE27" s="32" t="str">
        <f t="shared" si="8"/>
        <v>Card</v>
      </c>
      <c r="AF27" s="32" t="str">
        <f t="shared" si="9"/>
        <v>Visa</v>
      </c>
      <c r="AG27" s="458">
        <f t="shared" si="10"/>
        <v>45</v>
      </c>
      <c r="AH27" s="458">
        <f t="shared" si="12"/>
        <v>682</v>
      </c>
      <c r="AI27" s="459">
        <f t="shared" si="13"/>
        <v>4330</v>
      </c>
      <c r="AJ27" s="32" t="s">
        <v>210</v>
      </c>
    </row>
    <row r="28" spans="4:36">
      <c r="D28" s="62"/>
      <c r="E28" s="465">
        <v>5</v>
      </c>
      <c r="F28" s="466"/>
      <c r="G28" s="467" t="s">
        <v>7</v>
      </c>
      <c r="H28" s="467"/>
      <c r="I28" s="468" t="s">
        <v>97</v>
      </c>
      <c r="J28" s="468"/>
      <c r="K28" s="469" t="s">
        <v>23</v>
      </c>
      <c r="L28" s="469"/>
      <c r="M28" s="469" t="s">
        <v>23</v>
      </c>
      <c r="N28" s="469"/>
      <c r="O28" s="470">
        <v>8</v>
      </c>
      <c r="P28" s="471"/>
      <c r="Q28" s="472" t="s">
        <v>188</v>
      </c>
      <c r="R28" s="471"/>
      <c r="S28" s="473" t="s">
        <v>188</v>
      </c>
      <c r="T28" s="69"/>
      <c r="U28" s="53"/>
      <c r="V28" s="449">
        <f t="shared" si="0"/>
        <v>2010</v>
      </c>
      <c r="W28" s="189">
        <f t="shared" ca="1" si="1"/>
        <v>2</v>
      </c>
      <c r="X28" s="189">
        <f t="shared" si="2"/>
        <v>6</v>
      </c>
      <c r="Z28" s="189">
        <f t="shared" si="3"/>
        <v>5</v>
      </c>
      <c r="AA28" s="189" t="str">
        <f t="shared" si="11"/>
        <v>5/6/2010</v>
      </c>
      <c r="AB28" s="189">
        <f t="shared" si="5"/>
        <v>6</v>
      </c>
      <c r="AC28" s="32" t="str">
        <f t="shared" si="6"/>
        <v>Entertainment</v>
      </c>
      <c r="AD28" s="32" t="str">
        <f t="shared" si="7"/>
        <v>Rental</v>
      </c>
      <c r="AE28" s="32" t="str">
        <f t="shared" si="8"/>
        <v>Cash</v>
      </c>
      <c r="AF28" s="32" t="str">
        <f t="shared" si="9"/>
        <v>Cash</v>
      </c>
      <c r="AG28" s="458">
        <f t="shared" si="10"/>
        <v>8</v>
      </c>
      <c r="AH28" s="458">
        <f t="shared" si="12"/>
        <v>690</v>
      </c>
      <c r="AI28" s="459">
        <f t="shared" si="13"/>
        <v>4330</v>
      </c>
      <c r="AJ28" s="32" t="s">
        <v>210</v>
      </c>
    </row>
    <row r="29" spans="4:36">
      <c r="D29" s="62"/>
      <c r="E29" s="465">
        <v>5</v>
      </c>
      <c r="F29" s="466"/>
      <c r="G29" s="467" t="s">
        <v>7</v>
      </c>
      <c r="H29" s="467"/>
      <c r="I29" s="468" t="s">
        <v>58</v>
      </c>
      <c r="J29" s="468"/>
      <c r="K29" s="469" t="s">
        <v>24</v>
      </c>
      <c r="L29" s="469"/>
      <c r="M29" s="469" t="s">
        <v>27</v>
      </c>
      <c r="N29" s="469"/>
      <c r="O29" s="470">
        <v>33</v>
      </c>
      <c r="P29" s="471"/>
      <c r="Q29" s="472" t="s">
        <v>188</v>
      </c>
      <c r="R29" s="471"/>
      <c r="S29" s="473" t="s">
        <v>188</v>
      </c>
      <c r="T29" s="69"/>
      <c r="U29" s="53"/>
      <c r="V29" s="449">
        <f t="shared" si="0"/>
        <v>2010</v>
      </c>
      <c r="W29" s="189">
        <f t="shared" ca="1" si="1"/>
        <v>2</v>
      </c>
      <c r="X29" s="189">
        <f t="shared" si="2"/>
        <v>6</v>
      </c>
      <c r="Z29" s="189">
        <f t="shared" si="3"/>
        <v>5</v>
      </c>
      <c r="AA29" s="189" t="str">
        <f t="shared" si="11"/>
        <v>5/6/2010</v>
      </c>
      <c r="AB29" s="189">
        <f t="shared" si="5"/>
        <v>6</v>
      </c>
      <c r="AC29" s="32" t="str">
        <f t="shared" si="6"/>
        <v>Entertainment</v>
      </c>
      <c r="AD29" s="32" t="str">
        <f t="shared" si="7"/>
        <v>Meal</v>
      </c>
      <c r="AE29" s="32" t="str">
        <f t="shared" si="8"/>
        <v>Card</v>
      </c>
      <c r="AF29" s="32" t="str">
        <f t="shared" si="9"/>
        <v>Visa</v>
      </c>
      <c r="AG29" s="458">
        <f t="shared" si="10"/>
        <v>33</v>
      </c>
      <c r="AH29" s="458">
        <f t="shared" si="12"/>
        <v>723</v>
      </c>
      <c r="AI29" s="459">
        <f t="shared" si="13"/>
        <v>4330</v>
      </c>
      <c r="AJ29" s="32" t="s">
        <v>210</v>
      </c>
    </row>
    <row r="30" spans="4:36">
      <c r="D30" s="62"/>
      <c r="E30" s="465">
        <v>6</v>
      </c>
      <c r="F30" s="466"/>
      <c r="G30" s="467" t="s">
        <v>7</v>
      </c>
      <c r="H30" s="467"/>
      <c r="I30" s="468" t="s">
        <v>58</v>
      </c>
      <c r="J30" s="468"/>
      <c r="K30" s="469" t="s">
        <v>24</v>
      </c>
      <c r="L30" s="469"/>
      <c r="M30" s="469" t="s">
        <v>27</v>
      </c>
      <c r="N30" s="469"/>
      <c r="O30" s="470">
        <v>25</v>
      </c>
      <c r="P30" s="471"/>
      <c r="Q30" s="472" t="s">
        <v>188</v>
      </c>
      <c r="R30" s="471"/>
      <c r="S30" s="473" t="s">
        <v>188</v>
      </c>
      <c r="T30" s="69"/>
      <c r="U30" s="53"/>
      <c r="V30" s="449">
        <f t="shared" si="0"/>
        <v>2010</v>
      </c>
      <c r="W30" s="189">
        <f t="shared" ca="1" si="1"/>
        <v>2</v>
      </c>
      <c r="X30" s="189">
        <f t="shared" si="2"/>
        <v>6</v>
      </c>
      <c r="Z30" s="189">
        <f t="shared" si="3"/>
        <v>6</v>
      </c>
      <c r="AA30" s="189" t="str">
        <f t="shared" si="11"/>
        <v>6/6/2010</v>
      </c>
      <c r="AB30" s="189">
        <f t="shared" si="5"/>
        <v>7</v>
      </c>
      <c r="AC30" s="32" t="str">
        <f t="shared" si="6"/>
        <v>Entertainment</v>
      </c>
      <c r="AD30" s="32" t="str">
        <f t="shared" si="7"/>
        <v>Meal</v>
      </c>
      <c r="AE30" s="32" t="str">
        <f t="shared" si="8"/>
        <v>Card</v>
      </c>
      <c r="AF30" s="32" t="str">
        <f t="shared" si="9"/>
        <v>Visa</v>
      </c>
      <c r="AG30" s="458">
        <f t="shared" si="10"/>
        <v>25</v>
      </c>
      <c r="AH30" s="458">
        <f t="shared" si="12"/>
        <v>748</v>
      </c>
      <c r="AI30" s="459">
        <f t="shared" si="13"/>
        <v>4330</v>
      </c>
      <c r="AJ30" s="32" t="s">
        <v>210</v>
      </c>
    </row>
    <row r="31" spans="4:36">
      <c r="D31" s="62"/>
      <c r="E31" s="465">
        <v>6</v>
      </c>
      <c r="F31" s="466"/>
      <c r="G31" s="467" t="s">
        <v>7</v>
      </c>
      <c r="H31" s="467"/>
      <c r="I31" s="468" t="s">
        <v>10</v>
      </c>
      <c r="J31" s="468"/>
      <c r="K31" s="469" t="s">
        <v>24</v>
      </c>
      <c r="L31" s="469"/>
      <c r="M31" s="469" t="s">
        <v>27</v>
      </c>
      <c r="N31" s="469"/>
      <c r="O31" s="470">
        <v>35</v>
      </c>
      <c r="P31" s="471"/>
      <c r="Q31" s="472" t="s">
        <v>189</v>
      </c>
      <c r="R31" s="471"/>
      <c r="S31" s="473" t="s">
        <v>188</v>
      </c>
      <c r="T31" s="69"/>
      <c r="U31" s="53"/>
      <c r="V31" s="449">
        <f t="shared" si="0"/>
        <v>2010</v>
      </c>
      <c r="W31" s="189">
        <f t="shared" ca="1" si="1"/>
        <v>2</v>
      </c>
      <c r="X31" s="189">
        <f t="shared" si="2"/>
        <v>6</v>
      </c>
      <c r="Z31" s="189">
        <f t="shared" si="3"/>
        <v>6</v>
      </c>
      <c r="AA31" s="189" t="str">
        <f t="shared" si="11"/>
        <v>6/6/2010</v>
      </c>
      <c r="AB31" s="189">
        <f t="shared" si="5"/>
        <v>7</v>
      </c>
      <c r="AC31" s="32" t="str">
        <f t="shared" si="6"/>
        <v>Entertainment</v>
      </c>
      <c r="AD31" s="32" t="str">
        <f t="shared" si="7"/>
        <v>Other</v>
      </c>
      <c r="AE31" s="32" t="str">
        <f t="shared" si="8"/>
        <v>Card</v>
      </c>
      <c r="AF31" s="32" t="str">
        <f t="shared" si="9"/>
        <v>Visa</v>
      </c>
      <c r="AG31" s="458">
        <f t="shared" si="10"/>
        <v>35</v>
      </c>
      <c r="AH31" s="458">
        <f t="shared" si="12"/>
        <v>783</v>
      </c>
      <c r="AI31" s="459">
        <f t="shared" si="13"/>
        <v>4330</v>
      </c>
      <c r="AJ31" s="32" t="s">
        <v>210</v>
      </c>
    </row>
    <row r="32" spans="4:36">
      <c r="D32" s="62"/>
      <c r="E32" s="465">
        <v>7</v>
      </c>
      <c r="F32" s="466"/>
      <c r="G32" s="467" t="s">
        <v>153</v>
      </c>
      <c r="H32" s="467"/>
      <c r="I32" s="468" t="s">
        <v>155</v>
      </c>
      <c r="J32" s="468"/>
      <c r="K32" s="469" t="s">
        <v>24</v>
      </c>
      <c r="L32" s="469"/>
      <c r="M32" s="469" t="s">
        <v>27</v>
      </c>
      <c r="N32" s="469"/>
      <c r="O32" s="470">
        <v>25</v>
      </c>
      <c r="P32" s="471"/>
      <c r="Q32" s="472" t="s">
        <v>188</v>
      </c>
      <c r="R32" s="471"/>
      <c r="S32" s="473" t="s">
        <v>188</v>
      </c>
      <c r="T32" s="69"/>
      <c r="U32" s="53"/>
      <c r="V32" s="449">
        <f t="shared" si="0"/>
        <v>2010</v>
      </c>
      <c r="W32" s="189">
        <f t="shared" ca="1" si="1"/>
        <v>2</v>
      </c>
      <c r="X32" s="189">
        <f t="shared" si="2"/>
        <v>6</v>
      </c>
      <c r="Z32" s="189">
        <f t="shared" si="3"/>
        <v>7</v>
      </c>
      <c r="AA32" s="189" t="str">
        <f t="shared" si="11"/>
        <v>7/6/2010</v>
      </c>
      <c r="AB32" s="189">
        <f t="shared" si="5"/>
        <v>1</v>
      </c>
      <c r="AC32" s="32" t="str">
        <f t="shared" si="6"/>
        <v>Daily</v>
      </c>
      <c r="AD32" s="32" t="str">
        <f t="shared" si="7"/>
        <v>Food</v>
      </c>
      <c r="AE32" s="32" t="str">
        <f t="shared" si="8"/>
        <v>Card</v>
      </c>
      <c r="AF32" s="32" t="str">
        <f t="shared" si="9"/>
        <v>Visa</v>
      </c>
      <c r="AG32" s="458">
        <f t="shared" si="10"/>
        <v>25</v>
      </c>
      <c r="AH32" s="458">
        <f t="shared" si="12"/>
        <v>808</v>
      </c>
      <c r="AI32" s="459">
        <f t="shared" si="13"/>
        <v>4330</v>
      </c>
      <c r="AJ32" s="32" t="s">
        <v>210</v>
      </c>
    </row>
    <row r="33" spans="4:36">
      <c r="D33" s="62"/>
      <c r="E33" s="465">
        <v>8</v>
      </c>
      <c r="F33" s="466"/>
      <c r="G33" s="467" t="s">
        <v>153</v>
      </c>
      <c r="H33" s="467"/>
      <c r="I33" s="468" t="s">
        <v>155</v>
      </c>
      <c r="J33" s="468"/>
      <c r="K33" s="469" t="s">
        <v>23</v>
      </c>
      <c r="L33" s="469"/>
      <c r="M33" s="469" t="s">
        <v>23</v>
      </c>
      <c r="N33" s="469"/>
      <c r="O33" s="470">
        <v>12</v>
      </c>
      <c r="P33" s="471"/>
      <c r="Q33" s="472" t="s">
        <v>188</v>
      </c>
      <c r="R33" s="471"/>
      <c r="S33" s="473" t="s">
        <v>188</v>
      </c>
      <c r="T33" s="69"/>
      <c r="U33" s="53"/>
      <c r="V33" s="449">
        <f t="shared" si="0"/>
        <v>2010</v>
      </c>
      <c r="W33" s="189">
        <f t="shared" ca="1" si="1"/>
        <v>2</v>
      </c>
      <c r="X33" s="189">
        <f t="shared" si="2"/>
        <v>6</v>
      </c>
      <c r="Z33" s="189">
        <f t="shared" si="3"/>
        <v>8</v>
      </c>
      <c r="AA33" s="189" t="str">
        <f t="shared" si="11"/>
        <v>8/6/2010</v>
      </c>
      <c r="AB33" s="189">
        <f t="shared" si="5"/>
        <v>2</v>
      </c>
      <c r="AC33" s="32" t="str">
        <f t="shared" si="6"/>
        <v>Daily</v>
      </c>
      <c r="AD33" s="32" t="str">
        <f t="shared" si="7"/>
        <v>Food</v>
      </c>
      <c r="AE33" s="32" t="str">
        <f t="shared" si="8"/>
        <v>Cash</v>
      </c>
      <c r="AF33" s="32" t="str">
        <f t="shared" si="9"/>
        <v>Cash</v>
      </c>
      <c r="AG33" s="458">
        <f t="shared" si="10"/>
        <v>12</v>
      </c>
      <c r="AH33" s="458">
        <f t="shared" si="12"/>
        <v>820</v>
      </c>
      <c r="AI33" s="459">
        <f t="shared" si="13"/>
        <v>4330</v>
      </c>
      <c r="AJ33" s="32" t="s">
        <v>210</v>
      </c>
    </row>
    <row r="34" spans="4:36">
      <c r="D34" s="62"/>
      <c r="E34" s="465">
        <v>9</v>
      </c>
      <c r="F34" s="466"/>
      <c r="G34" s="467" t="s">
        <v>153</v>
      </c>
      <c r="H34" s="467"/>
      <c r="I34" s="468" t="s">
        <v>155</v>
      </c>
      <c r="J34" s="468"/>
      <c r="K34" s="469" t="s">
        <v>23</v>
      </c>
      <c r="L34" s="469"/>
      <c r="M34" s="469" t="s">
        <v>23</v>
      </c>
      <c r="N34" s="469"/>
      <c r="O34" s="470">
        <v>14</v>
      </c>
      <c r="P34" s="471"/>
      <c r="Q34" s="472" t="s">
        <v>188</v>
      </c>
      <c r="R34" s="471"/>
      <c r="S34" s="473" t="s">
        <v>188</v>
      </c>
      <c r="T34" s="69"/>
      <c r="U34" s="53"/>
      <c r="V34" s="449">
        <f t="shared" si="0"/>
        <v>2010</v>
      </c>
      <c r="W34" s="189">
        <f t="shared" ca="1" si="1"/>
        <v>2</v>
      </c>
      <c r="X34" s="189">
        <f t="shared" si="2"/>
        <v>6</v>
      </c>
      <c r="Z34" s="189">
        <f t="shared" si="3"/>
        <v>9</v>
      </c>
      <c r="AA34" s="189" t="str">
        <f t="shared" si="11"/>
        <v>9/6/2010</v>
      </c>
      <c r="AB34" s="189">
        <f t="shared" si="5"/>
        <v>3</v>
      </c>
      <c r="AC34" s="32" t="str">
        <f t="shared" si="6"/>
        <v>Daily</v>
      </c>
      <c r="AD34" s="32" t="str">
        <f t="shared" si="7"/>
        <v>Food</v>
      </c>
      <c r="AE34" s="32" t="str">
        <f t="shared" si="8"/>
        <v>Cash</v>
      </c>
      <c r="AF34" s="32" t="str">
        <f t="shared" si="9"/>
        <v>Cash</v>
      </c>
      <c r="AG34" s="458">
        <f t="shared" si="10"/>
        <v>14</v>
      </c>
      <c r="AH34" s="458">
        <f t="shared" si="12"/>
        <v>834</v>
      </c>
      <c r="AI34" s="459">
        <f t="shared" si="13"/>
        <v>4330</v>
      </c>
      <c r="AJ34" s="32" t="s">
        <v>210</v>
      </c>
    </row>
    <row r="35" spans="4:36">
      <c r="D35" s="62"/>
      <c r="E35" s="465">
        <v>10</v>
      </c>
      <c r="F35" s="466"/>
      <c r="G35" s="467" t="s">
        <v>153</v>
      </c>
      <c r="H35" s="467"/>
      <c r="I35" s="468" t="s">
        <v>155</v>
      </c>
      <c r="J35" s="468"/>
      <c r="K35" s="469" t="s">
        <v>23</v>
      </c>
      <c r="L35" s="469"/>
      <c r="M35" s="469" t="s">
        <v>23</v>
      </c>
      <c r="N35" s="469"/>
      <c r="O35" s="470">
        <v>14</v>
      </c>
      <c r="P35" s="471"/>
      <c r="Q35" s="472" t="s">
        <v>188</v>
      </c>
      <c r="R35" s="471"/>
      <c r="S35" s="473" t="s">
        <v>188</v>
      </c>
      <c r="T35" s="69"/>
      <c r="U35" s="53"/>
      <c r="V35" s="449">
        <f t="shared" si="0"/>
        <v>2010</v>
      </c>
      <c r="W35" s="189">
        <f t="shared" ca="1" si="1"/>
        <v>2</v>
      </c>
      <c r="X35" s="189">
        <f t="shared" si="2"/>
        <v>6</v>
      </c>
      <c r="Z35" s="189">
        <f t="shared" si="3"/>
        <v>10</v>
      </c>
      <c r="AA35" s="189" t="str">
        <f t="shared" si="11"/>
        <v>10/6/2010</v>
      </c>
      <c r="AB35" s="189">
        <f t="shared" si="5"/>
        <v>4</v>
      </c>
      <c r="AC35" s="32" t="str">
        <f t="shared" si="6"/>
        <v>Daily</v>
      </c>
      <c r="AD35" s="32" t="str">
        <f t="shared" si="7"/>
        <v>Food</v>
      </c>
      <c r="AE35" s="32" t="str">
        <f t="shared" si="8"/>
        <v>Cash</v>
      </c>
      <c r="AF35" s="32" t="str">
        <f t="shared" si="9"/>
        <v>Cash</v>
      </c>
      <c r="AG35" s="458">
        <f t="shared" si="10"/>
        <v>14</v>
      </c>
      <c r="AH35" s="458">
        <f t="shared" si="12"/>
        <v>848</v>
      </c>
      <c r="AI35" s="459">
        <f t="shared" si="13"/>
        <v>4330</v>
      </c>
      <c r="AJ35" s="32" t="s">
        <v>210</v>
      </c>
    </row>
    <row r="36" spans="4:36">
      <c r="D36" s="62"/>
      <c r="E36" s="465">
        <v>11</v>
      </c>
      <c r="F36" s="466"/>
      <c r="G36" s="467" t="s">
        <v>153</v>
      </c>
      <c r="H36" s="467"/>
      <c r="I36" s="468" t="s">
        <v>155</v>
      </c>
      <c r="J36" s="468"/>
      <c r="K36" s="469" t="s">
        <v>23</v>
      </c>
      <c r="L36" s="469"/>
      <c r="M36" s="469" t="s">
        <v>23</v>
      </c>
      <c r="N36" s="469"/>
      <c r="O36" s="470">
        <v>14</v>
      </c>
      <c r="P36" s="471"/>
      <c r="Q36" s="472" t="s">
        <v>188</v>
      </c>
      <c r="R36" s="471"/>
      <c r="S36" s="473" t="s">
        <v>188</v>
      </c>
      <c r="T36" s="69"/>
      <c r="U36" s="53"/>
      <c r="V36" s="449">
        <f t="shared" si="0"/>
        <v>2010</v>
      </c>
      <c r="W36" s="189">
        <f t="shared" ca="1" si="1"/>
        <v>2</v>
      </c>
      <c r="X36" s="189">
        <f t="shared" si="2"/>
        <v>6</v>
      </c>
      <c r="Z36" s="189">
        <f t="shared" si="3"/>
        <v>11</v>
      </c>
      <c r="AA36" s="189" t="str">
        <f t="shared" si="11"/>
        <v>11/6/2010</v>
      </c>
      <c r="AB36" s="189">
        <f t="shared" si="5"/>
        <v>5</v>
      </c>
      <c r="AC36" s="32" t="str">
        <f t="shared" si="6"/>
        <v>Daily</v>
      </c>
      <c r="AD36" s="32" t="str">
        <f t="shared" si="7"/>
        <v>Food</v>
      </c>
      <c r="AE36" s="32" t="str">
        <f t="shared" si="8"/>
        <v>Cash</v>
      </c>
      <c r="AF36" s="32" t="str">
        <f t="shared" si="9"/>
        <v>Cash</v>
      </c>
      <c r="AG36" s="458">
        <f t="shared" si="10"/>
        <v>14</v>
      </c>
      <c r="AH36" s="458">
        <f t="shared" si="12"/>
        <v>862</v>
      </c>
      <c r="AI36" s="459">
        <f t="shared" si="13"/>
        <v>4330</v>
      </c>
      <c r="AJ36" s="32" t="s">
        <v>210</v>
      </c>
    </row>
    <row r="37" spans="4:36">
      <c r="D37" s="62"/>
      <c r="E37" s="465">
        <v>11</v>
      </c>
      <c r="F37" s="466"/>
      <c r="G37" s="467" t="s">
        <v>7</v>
      </c>
      <c r="H37" s="467"/>
      <c r="I37" s="468" t="s">
        <v>97</v>
      </c>
      <c r="J37" s="468"/>
      <c r="K37" s="469" t="s">
        <v>23</v>
      </c>
      <c r="L37" s="469"/>
      <c r="M37" s="469" t="s">
        <v>23</v>
      </c>
      <c r="N37" s="469"/>
      <c r="O37" s="470">
        <v>6</v>
      </c>
      <c r="P37" s="471"/>
      <c r="Q37" s="472" t="s">
        <v>188</v>
      </c>
      <c r="R37" s="471"/>
      <c r="S37" s="473" t="s">
        <v>188</v>
      </c>
      <c r="T37" s="69"/>
      <c r="U37" s="53"/>
      <c r="V37" s="449">
        <f t="shared" si="0"/>
        <v>2010</v>
      </c>
      <c r="W37" s="189">
        <f t="shared" ca="1" si="1"/>
        <v>2</v>
      </c>
      <c r="X37" s="189">
        <f t="shared" si="2"/>
        <v>6</v>
      </c>
      <c r="Z37" s="189">
        <f t="shared" si="3"/>
        <v>11</v>
      </c>
      <c r="AA37" s="189" t="str">
        <f t="shared" si="11"/>
        <v>11/6/2010</v>
      </c>
      <c r="AB37" s="189">
        <f t="shared" si="5"/>
        <v>5</v>
      </c>
      <c r="AC37" s="32" t="str">
        <f t="shared" si="6"/>
        <v>Entertainment</v>
      </c>
      <c r="AD37" s="32" t="str">
        <f t="shared" si="7"/>
        <v>Rental</v>
      </c>
      <c r="AE37" s="32" t="str">
        <f t="shared" si="8"/>
        <v>Cash</v>
      </c>
      <c r="AF37" s="32" t="str">
        <f t="shared" si="9"/>
        <v>Cash</v>
      </c>
      <c r="AG37" s="458">
        <f t="shared" si="10"/>
        <v>6</v>
      </c>
      <c r="AH37" s="458">
        <f t="shared" si="12"/>
        <v>868</v>
      </c>
      <c r="AI37" s="459">
        <f t="shared" si="13"/>
        <v>4330</v>
      </c>
      <c r="AJ37" s="32" t="s">
        <v>210</v>
      </c>
    </row>
    <row r="38" spans="4:36">
      <c r="D38" s="62"/>
      <c r="E38" s="465">
        <v>12</v>
      </c>
      <c r="F38" s="466"/>
      <c r="G38" s="467" t="s">
        <v>8</v>
      </c>
      <c r="H38" s="467"/>
      <c r="I38" s="468" t="s">
        <v>130</v>
      </c>
      <c r="J38" s="468"/>
      <c r="K38" s="469" t="s">
        <v>24</v>
      </c>
      <c r="L38" s="469"/>
      <c r="M38" s="469" t="s">
        <v>27</v>
      </c>
      <c r="N38" s="469"/>
      <c r="O38" s="470">
        <v>22</v>
      </c>
      <c r="P38" s="471"/>
      <c r="Q38" s="472" t="s">
        <v>188</v>
      </c>
      <c r="R38" s="471"/>
      <c r="S38" s="473" t="s">
        <v>188</v>
      </c>
      <c r="T38" s="69"/>
      <c r="U38" s="53"/>
      <c r="V38" s="449">
        <f t="shared" si="0"/>
        <v>2010</v>
      </c>
      <c r="W38" s="189">
        <f t="shared" ca="1" si="1"/>
        <v>2</v>
      </c>
      <c r="X38" s="189">
        <f t="shared" si="2"/>
        <v>6</v>
      </c>
      <c r="Z38" s="189">
        <f t="shared" si="3"/>
        <v>12</v>
      </c>
      <c r="AA38" s="189" t="str">
        <f t="shared" si="11"/>
        <v>12/6/2010</v>
      </c>
      <c r="AB38" s="189">
        <f t="shared" si="5"/>
        <v>6</v>
      </c>
      <c r="AC38" s="32" t="str">
        <f t="shared" si="6"/>
        <v>Household</v>
      </c>
      <c r="AD38" s="32" t="str">
        <f t="shared" si="7"/>
        <v>Groceries</v>
      </c>
      <c r="AE38" s="32" t="str">
        <f t="shared" si="8"/>
        <v>Card</v>
      </c>
      <c r="AF38" s="32" t="str">
        <f t="shared" si="9"/>
        <v>Visa</v>
      </c>
      <c r="AG38" s="458">
        <f t="shared" si="10"/>
        <v>22</v>
      </c>
      <c r="AH38" s="458">
        <f t="shared" si="12"/>
        <v>890</v>
      </c>
      <c r="AI38" s="459">
        <f t="shared" si="13"/>
        <v>4330</v>
      </c>
      <c r="AJ38" s="32" t="s">
        <v>210</v>
      </c>
    </row>
    <row r="39" spans="4:36">
      <c r="D39" s="62"/>
      <c r="E39" s="465">
        <v>12</v>
      </c>
      <c r="F39" s="466"/>
      <c r="G39" s="467" t="s">
        <v>8</v>
      </c>
      <c r="H39" s="467"/>
      <c r="I39" s="468" t="s">
        <v>50</v>
      </c>
      <c r="J39" s="468"/>
      <c r="K39" s="469" t="s">
        <v>24</v>
      </c>
      <c r="L39" s="469"/>
      <c r="M39" s="469" t="s">
        <v>27</v>
      </c>
      <c r="N39" s="469"/>
      <c r="O39" s="470">
        <v>80</v>
      </c>
      <c r="P39" s="471"/>
      <c r="Q39" s="472" t="s">
        <v>188</v>
      </c>
      <c r="R39" s="471"/>
      <c r="S39" s="473" t="s">
        <v>188</v>
      </c>
      <c r="T39" s="69"/>
      <c r="U39" s="53"/>
      <c r="V39" s="449">
        <f t="shared" si="0"/>
        <v>2010</v>
      </c>
      <c r="W39" s="189">
        <f t="shared" ca="1" si="1"/>
        <v>2</v>
      </c>
      <c r="X39" s="189">
        <f t="shared" si="2"/>
        <v>6</v>
      </c>
      <c r="Z39" s="189">
        <f t="shared" si="3"/>
        <v>12</v>
      </c>
      <c r="AA39" s="189" t="str">
        <f t="shared" si="11"/>
        <v>12/6/2010</v>
      </c>
      <c r="AB39" s="189">
        <f t="shared" si="5"/>
        <v>6</v>
      </c>
      <c r="AC39" s="32" t="str">
        <f t="shared" si="6"/>
        <v>Household</v>
      </c>
      <c r="AD39" s="32" t="str">
        <f t="shared" si="7"/>
        <v>Council Fee</v>
      </c>
      <c r="AE39" s="32" t="str">
        <f t="shared" si="8"/>
        <v>Card</v>
      </c>
      <c r="AF39" s="32" t="str">
        <f t="shared" si="9"/>
        <v>Visa</v>
      </c>
      <c r="AG39" s="458">
        <f t="shared" si="10"/>
        <v>80</v>
      </c>
      <c r="AH39" s="458">
        <f t="shared" si="12"/>
        <v>970</v>
      </c>
      <c r="AI39" s="459">
        <f t="shared" si="13"/>
        <v>4330</v>
      </c>
      <c r="AJ39" s="32" t="s">
        <v>210</v>
      </c>
    </row>
    <row r="40" spans="4:36">
      <c r="D40" s="62"/>
      <c r="E40" s="465">
        <v>13</v>
      </c>
      <c r="F40" s="466"/>
      <c r="G40" s="467" t="s">
        <v>8</v>
      </c>
      <c r="H40" s="467"/>
      <c r="I40" s="468" t="s">
        <v>143</v>
      </c>
      <c r="J40" s="468"/>
      <c r="K40" s="469" t="s">
        <v>24</v>
      </c>
      <c r="L40" s="469"/>
      <c r="M40" s="469" t="s">
        <v>27</v>
      </c>
      <c r="N40" s="469"/>
      <c r="O40" s="470">
        <v>66</v>
      </c>
      <c r="P40" s="471"/>
      <c r="Q40" s="472" t="s">
        <v>188</v>
      </c>
      <c r="R40" s="471"/>
      <c r="S40" s="473" t="s">
        <v>188</v>
      </c>
      <c r="T40" s="69"/>
      <c r="U40" s="53"/>
      <c r="V40" s="449">
        <f t="shared" si="0"/>
        <v>2010</v>
      </c>
      <c r="W40" s="189">
        <f t="shared" ca="1" si="1"/>
        <v>2</v>
      </c>
      <c r="X40" s="189">
        <f t="shared" si="2"/>
        <v>6</v>
      </c>
      <c r="Z40" s="189">
        <f t="shared" si="3"/>
        <v>13</v>
      </c>
      <c r="AA40" s="189" t="str">
        <f t="shared" si="11"/>
        <v>13/6/2010</v>
      </c>
      <c r="AB40" s="189">
        <f t="shared" si="5"/>
        <v>7</v>
      </c>
      <c r="AC40" s="32" t="str">
        <f t="shared" si="6"/>
        <v>Household</v>
      </c>
      <c r="AD40" s="32" t="str">
        <f t="shared" si="7"/>
        <v>Gas/Oil</v>
      </c>
      <c r="AE40" s="32" t="str">
        <f t="shared" si="8"/>
        <v>Card</v>
      </c>
      <c r="AF40" s="32" t="str">
        <f t="shared" si="9"/>
        <v>Visa</v>
      </c>
      <c r="AG40" s="458">
        <f t="shared" si="10"/>
        <v>66</v>
      </c>
      <c r="AH40" s="458">
        <f t="shared" si="12"/>
        <v>1036</v>
      </c>
      <c r="AI40" s="459">
        <f t="shared" si="13"/>
        <v>4330</v>
      </c>
      <c r="AJ40" s="32" t="s">
        <v>210</v>
      </c>
    </row>
    <row r="41" spans="4:36">
      <c r="D41" s="62"/>
      <c r="E41" s="465">
        <v>13</v>
      </c>
      <c r="F41" s="466"/>
      <c r="G41" s="467" t="s">
        <v>8</v>
      </c>
      <c r="H41" s="467"/>
      <c r="I41" s="468" t="s">
        <v>144</v>
      </c>
      <c r="J41" s="468"/>
      <c r="K41" s="469" t="s">
        <v>24</v>
      </c>
      <c r="L41" s="469"/>
      <c r="M41" s="469" t="s">
        <v>27</v>
      </c>
      <c r="N41" s="469"/>
      <c r="O41" s="470">
        <v>33</v>
      </c>
      <c r="P41" s="471"/>
      <c r="Q41" s="472" t="s">
        <v>188</v>
      </c>
      <c r="R41" s="471"/>
      <c r="S41" s="473" t="s">
        <v>188</v>
      </c>
      <c r="T41" s="69"/>
      <c r="U41" s="53"/>
      <c r="V41" s="449">
        <f t="shared" si="0"/>
        <v>2010</v>
      </c>
      <c r="W41" s="189">
        <f t="shared" ca="1" si="1"/>
        <v>2</v>
      </c>
      <c r="X41" s="189">
        <f t="shared" si="2"/>
        <v>6</v>
      </c>
      <c r="Z41" s="189">
        <f t="shared" si="3"/>
        <v>13</v>
      </c>
      <c r="AA41" s="189" t="str">
        <f t="shared" si="11"/>
        <v>13/6/2010</v>
      </c>
      <c r="AB41" s="189">
        <f t="shared" si="5"/>
        <v>7</v>
      </c>
      <c r="AC41" s="32" t="str">
        <f t="shared" si="6"/>
        <v>Household</v>
      </c>
      <c r="AD41" s="32" t="str">
        <f t="shared" si="7"/>
        <v>Water</v>
      </c>
      <c r="AE41" s="32" t="str">
        <f t="shared" si="8"/>
        <v>Card</v>
      </c>
      <c r="AF41" s="32" t="str">
        <f t="shared" si="9"/>
        <v>Visa</v>
      </c>
      <c r="AG41" s="458">
        <f t="shared" si="10"/>
        <v>33</v>
      </c>
      <c r="AH41" s="458">
        <f t="shared" si="12"/>
        <v>1069</v>
      </c>
      <c r="AI41" s="459">
        <f t="shared" si="13"/>
        <v>4330</v>
      </c>
      <c r="AJ41" s="32" t="s">
        <v>210</v>
      </c>
    </row>
    <row r="42" spans="4:36">
      <c r="D42" s="62"/>
      <c r="E42" s="465">
        <v>13</v>
      </c>
      <c r="F42" s="466"/>
      <c r="G42" s="467" t="s">
        <v>8</v>
      </c>
      <c r="H42" s="467"/>
      <c r="I42" s="468" t="s">
        <v>131</v>
      </c>
      <c r="J42" s="468"/>
      <c r="K42" s="469" t="s">
        <v>24</v>
      </c>
      <c r="L42" s="469"/>
      <c r="M42" s="469" t="s">
        <v>27</v>
      </c>
      <c r="N42" s="469"/>
      <c r="O42" s="470">
        <v>20</v>
      </c>
      <c r="P42" s="471"/>
      <c r="Q42" s="472" t="s">
        <v>188</v>
      </c>
      <c r="R42" s="471"/>
      <c r="S42" s="473" t="s">
        <v>188</v>
      </c>
      <c r="T42" s="69"/>
      <c r="U42" s="53"/>
      <c r="V42" s="449">
        <f t="shared" si="0"/>
        <v>2010</v>
      </c>
      <c r="W42" s="189">
        <f t="shared" ca="1" si="1"/>
        <v>2</v>
      </c>
      <c r="X42" s="189">
        <f t="shared" si="2"/>
        <v>6</v>
      </c>
      <c r="Z42" s="189">
        <f t="shared" ref="Z42:Z50" si="14">IF($AG42=0,"",E42)</f>
        <v>13</v>
      </c>
      <c r="AA42" s="189" t="str">
        <f t="shared" ref="AA42:AA50" si="15">IF($AG42=0,"",CONCATENATE(Z42,"/",X42,"/",V42))</f>
        <v>13/6/2010</v>
      </c>
      <c r="AB42" s="189">
        <f t="shared" ref="AB42:AB50" si="16">IF($AG42=0,"",WEEKDAY(AA42,2))</f>
        <v>7</v>
      </c>
      <c r="AC42" s="32" t="str">
        <f t="shared" si="6"/>
        <v>Household</v>
      </c>
      <c r="AD42" s="32" t="str">
        <f t="shared" si="7"/>
        <v>Phone</v>
      </c>
      <c r="AE42" s="32" t="str">
        <f t="shared" si="8"/>
        <v>Card</v>
      </c>
      <c r="AF42" s="32" t="str">
        <f t="shared" si="9"/>
        <v>Visa</v>
      </c>
      <c r="AG42" s="458">
        <f t="shared" ref="AG42:AG50" si="17">O42</f>
        <v>20</v>
      </c>
      <c r="AH42" s="458">
        <f t="shared" ref="AH42:AH50" si="18">SUM(AH41,AG42)</f>
        <v>1089</v>
      </c>
      <c r="AI42" s="459">
        <f t="shared" si="13"/>
        <v>4330</v>
      </c>
      <c r="AJ42" s="32" t="s">
        <v>210</v>
      </c>
    </row>
    <row r="43" spans="4:36">
      <c r="D43" s="62"/>
      <c r="E43" s="465">
        <v>14</v>
      </c>
      <c r="F43" s="466"/>
      <c r="G43" s="467" t="s">
        <v>153</v>
      </c>
      <c r="H43" s="467"/>
      <c r="I43" s="468" t="s">
        <v>155</v>
      </c>
      <c r="J43" s="468"/>
      <c r="K43" s="469" t="s">
        <v>23</v>
      </c>
      <c r="L43" s="469"/>
      <c r="M43" s="469" t="s">
        <v>23</v>
      </c>
      <c r="N43" s="469"/>
      <c r="O43" s="470">
        <v>10</v>
      </c>
      <c r="P43" s="471"/>
      <c r="Q43" s="472" t="s">
        <v>188</v>
      </c>
      <c r="R43" s="471"/>
      <c r="S43" s="473" t="s">
        <v>188</v>
      </c>
      <c r="T43" s="69"/>
      <c r="U43" s="53"/>
      <c r="V43" s="449">
        <f t="shared" si="0"/>
        <v>2010</v>
      </c>
      <c r="W43" s="189">
        <f t="shared" ca="1" si="1"/>
        <v>2</v>
      </c>
      <c r="X43" s="189">
        <f t="shared" si="2"/>
        <v>6</v>
      </c>
      <c r="Z43" s="189">
        <f t="shared" si="14"/>
        <v>14</v>
      </c>
      <c r="AA43" s="189" t="str">
        <f t="shared" si="15"/>
        <v>14/6/2010</v>
      </c>
      <c r="AB43" s="189">
        <f t="shared" si="16"/>
        <v>1</v>
      </c>
      <c r="AC43" s="32" t="str">
        <f t="shared" si="6"/>
        <v>Daily</v>
      </c>
      <c r="AD43" s="32" t="str">
        <f t="shared" si="7"/>
        <v>Food</v>
      </c>
      <c r="AE43" s="32" t="str">
        <f t="shared" si="8"/>
        <v>Cash</v>
      </c>
      <c r="AF43" s="32" t="str">
        <f t="shared" si="9"/>
        <v>Cash</v>
      </c>
      <c r="AG43" s="458">
        <f t="shared" si="17"/>
        <v>10</v>
      </c>
      <c r="AH43" s="458">
        <f t="shared" si="18"/>
        <v>1099</v>
      </c>
      <c r="AI43" s="459">
        <f t="shared" si="13"/>
        <v>4330</v>
      </c>
      <c r="AJ43" s="32" t="s">
        <v>210</v>
      </c>
    </row>
    <row r="44" spans="4:36">
      <c r="D44" s="62"/>
      <c r="E44" s="465">
        <v>15</v>
      </c>
      <c r="F44" s="466"/>
      <c r="G44" s="467" t="s">
        <v>153</v>
      </c>
      <c r="H44" s="467"/>
      <c r="I44" s="468" t="s">
        <v>155</v>
      </c>
      <c r="J44" s="468"/>
      <c r="K44" s="469" t="s">
        <v>23</v>
      </c>
      <c r="L44" s="469"/>
      <c r="M44" s="469" t="s">
        <v>23</v>
      </c>
      <c r="N44" s="469"/>
      <c r="O44" s="470">
        <v>14</v>
      </c>
      <c r="P44" s="471"/>
      <c r="Q44" s="472" t="s">
        <v>188</v>
      </c>
      <c r="R44" s="471"/>
      <c r="S44" s="473" t="s">
        <v>188</v>
      </c>
      <c r="T44" s="69"/>
      <c r="U44" s="53"/>
      <c r="V44" s="449">
        <f t="shared" si="0"/>
        <v>2010</v>
      </c>
      <c r="W44" s="189">
        <f t="shared" ca="1" si="1"/>
        <v>2</v>
      </c>
      <c r="X44" s="189">
        <f t="shared" si="2"/>
        <v>6</v>
      </c>
      <c r="Z44" s="189">
        <f t="shared" si="14"/>
        <v>15</v>
      </c>
      <c r="AA44" s="189" t="str">
        <f t="shared" si="15"/>
        <v>15/6/2010</v>
      </c>
      <c r="AB44" s="189">
        <f t="shared" si="16"/>
        <v>2</v>
      </c>
      <c r="AC44" s="32" t="str">
        <f t="shared" si="6"/>
        <v>Daily</v>
      </c>
      <c r="AD44" s="32" t="str">
        <f t="shared" si="7"/>
        <v>Food</v>
      </c>
      <c r="AE44" s="32" t="str">
        <f t="shared" si="8"/>
        <v>Cash</v>
      </c>
      <c r="AF44" s="32" t="str">
        <f t="shared" si="9"/>
        <v>Cash</v>
      </c>
      <c r="AG44" s="458">
        <f t="shared" si="17"/>
        <v>14</v>
      </c>
      <c r="AH44" s="458">
        <f t="shared" si="18"/>
        <v>1113</v>
      </c>
      <c r="AI44" s="459">
        <f t="shared" si="13"/>
        <v>4330</v>
      </c>
      <c r="AJ44" s="32" t="s">
        <v>210</v>
      </c>
    </row>
    <row r="45" spans="4:36">
      <c r="D45" s="62"/>
      <c r="E45" s="465">
        <v>15</v>
      </c>
      <c r="F45" s="466"/>
      <c r="G45" s="467" t="s">
        <v>128</v>
      </c>
      <c r="H45" s="467"/>
      <c r="I45" s="468" t="s">
        <v>97</v>
      </c>
      <c r="J45" s="468"/>
      <c r="K45" s="469" t="s">
        <v>119</v>
      </c>
      <c r="L45" s="469"/>
      <c r="M45" s="469" t="s">
        <v>122</v>
      </c>
      <c r="N45" s="469"/>
      <c r="O45" s="470">
        <v>440</v>
      </c>
      <c r="P45" s="471"/>
      <c r="Q45" s="472" t="s">
        <v>188</v>
      </c>
      <c r="R45" s="471"/>
      <c r="S45" s="473" t="s">
        <v>188</v>
      </c>
      <c r="T45" s="69"/>
      <c r="U45" s="53"/>
      <c r="V45" s="449">
        <f t="shared" si="0"/>
        <v>2010</v>
      </c>
      <c r="W45" s="189">
        <f t="shared" ca="1" si="1"/>
        <v>2</v>
      </c>
      <c r="X45" s="189">
        <f t="shared" si="2"/>
        <v>6</v>
      </c>
      <c r="Z45" s="189">
        <f t="shared" si="14"/>
        <v>15</v>
      </c>
      <c r="AA45" s="189" t="str">
        <f t="shared" si="15"/>
        <v>15/6/2010</v>
      </c>
      <c r="AB45" s="189">
        <f t="shared" si="16"/>
        <v>2</v>
      </c>
      <c r="AC45" s="32" t="str">
        <f t="shared" si="6"/>
        <v>Home</v>
      </c>
      <c r="AD45" s="32" t="str">
        <f t="shared" si="7"/>
        <v>Rental</v>
      </c>
      <c r="AE45" s="32" t="str">
        <f t="shared" si="8"/>
        <v>Account</v>
      </c>
      <c r="AF45" s="32" t="str">
        <f t="shared" si="9"/>
        <v>Saving</v>
      </c>
      <c r="AG45" s="458">
        <f t="shared" si="17"/>
        <v>440</v>
      </c>
      <c r="AH45" s="458">
        <f t="shared" si="18"/>
        <v>1553</v>
      </c>
      <c r="AI45" s="459">
        <f t="shared" si="13"/>
        <v>4330</v>
      </c>
      <c r="AJ45" s="32" t="s">
        <v>210</v>
      </c>
    </row>
    <row r="46" spans="4:36">
      <c r="D46" s="62"/>
      <c r="E46" s="465">
        <v>16</v>
      </c>
      <c r="F46" s="466"/>
      <c r="G46" s="467" t="s">
        <v>8</v>
      </c>
      <c r="H46" s="467"/>
      <c r="I46" s="468" t="s">
        <v>142</v>
      </c>
      <c r="J46" s="468"/>
      <c r="K46" s="469" t="s">
        <v>24</v>
      </c>
      <c r="L46" s="469"/>
      <c r="M46" s="469" t="s">
        <v>27</v>
      </c>
      <c r="N46" s="469"/>
      <c r="O46" s="470">
        <v>25</v>
      </c>
      <c r="P46" s="471"/>
      <c r="Q46" s="472" t="s">
        <v>188</v>
      </c>
      <c r="R46" s="471"/>
      <c r="S46" s="473" t="s">
        <v>188</v>
      </c>
      <c r="T46" s="69"/>
      <c r="U46" s="53"/>
      <c r="V46" s="449">
        <f t="shared" si="0"/>
        <v>2010</v>
      </c>
      <c r="W46" s="189">
        <f t="shared" ca="1" si="1"/>
        <v>2</v>
      </c>
      <c r="X46" s="189">
        <f t="shared" si="2"/>
        <v>6</v>
      </c>
      <c r="Z46" s="189">
        <f t="shared" si="14"/>
        <v>16</v>
      </c>
      <c r="AA46" s="189" t="str">
        <f t="shared" si="15"/>
        <v>16/6/2010</v>
      </c>
      <c r="AB46" s="189">
        <f t="shared" si="16"/>
        <v>3</v>
      </c>
      <c r="AC46" s="32" t="str">
        <f t="shared" si="6"/>
        <v>Household</v>
      </c>
      <c r="AD46" s="32" t="str">
        <f t="shared" si="7"/>
        <v>Electricity</v>
      </c>
      <c r="AE46" s="32" t="str">
        <f t="shared" si="8"/>
        <v>Card</v>
      </c>
      <c r="AF46" s="32" t="str">
        <f t="shared" si="9"/>
        <v>Visa</v>
      </c>
      <c r="AG46" s="458">
        <f t="shared" si="17"/>
        <v>25</v>
      </c>
      <c r="AH46" s="458">
        <f t="shared" si="18"/>
        <v>1578</v>
      </c>
      <c r="AI46" s="459">
        <f t="shared" si="13"/>
        <v>4330</v>
      </c>
      <c r="AJ46" s="32" t="s">
        <v>210</v>
      </c>
    </row>
    <row r="47" spans="4:36">
      <c r="D47" s="62"/>
      <c r="E47" s="465">
        <v>17</v>
      </c>
      <c r="F47" s="466"/>
      <c r="G47" s="467" t="s">
        <v>153</v>
      </c>
      <c r="H47" s="467"/>
      <c r="I47" s="468" t="s">
        <v>155</v>
      </c>
      <c r="J47" s="468"/>
      <c r="K47" s="469" t="s">
        <v>24</v>
      </c>
      <c r="L47" s="469"/>
      <c r="M47" s="469" t="s">
        <v>27</v>
      </c>
      <c r="N47" s="469"/>
      <c r="O47" s="470">
        <v>34</v>
      </c>
      <c r="P47" s="471"/>
      <c r="Q47" s="472" t="s">
        <v>188</v>
      </c>
      <c r="R47" s="471"/>
      <c r="S47" s="473" t="s">
        <v>188</v>
      </c>
      <c r="T47" s="69"/>
      <c r="U47" s="53"/>
      <c r="V47" s="449">
        <f t="shared" si="0"/>
        <v>2010</v>
      </c>
      <c r="W47" s="189">
        <f t="shared" ca="1" si="1"/>
        <v>2</v>
      </c>
      <c r="X47" s="189">
        <f t="shared" si="2"/>
        <v>6</v>
      </c>
      <c r="Z47" s="189">
        <f t="shared" si="14"/>
        <v>17</v>
      </c>
      <c r="AA47" s="189" t="str">
        <f t="shared" si="15"/>
        <v>17/6/2010</v>
      </c>
      <c r="AB47" s="189">
        <f t="shared" si="16"/>
        <v>4</v>
      </c>
      <c r="AC47" s="32" t="str">
        <f t="shared" si="6"/>
        <v>Daily</v>
      </c>
      <c r="AD47" s="32" t="str">
        <f t="shared" si="7"/>
        <v>Food</v>
      </c>
      <c r="AE47" s="32" t="str">
        <f t="shared" si="8"/>
        <v>Card</v>
      </c>
      <c r="AF47" s="32" t="str">
        <f t="shared" si="9"/>
        <v>Visa</v>
      </c>
      <c r="AG47" s="458">
        <f t="shared" si="17"/>
        <v>34</v>
      </c>
      <c r="AH47" s="458">
        <f t="shared" si="18"/>
        <v>1612</v>
      </c>
      <c r="AI47" s="459">
        <f t="shared" si="13"/>
        <v>4330</v>
      </c>
      <c r="AJ47" s="32" t="s">
        <v>210</v>
      </c>
    </row>
    <row r="48" spans="4:36">
      <c r="D48" s="62"/>
      <c r="E48" s="465">
        <v>18</v>
      </c>
      <c r="F48" s="466"/>
      <c r="G48" s="467" t="s">
        <v>153</v>
      </c>
      <c r="H48" s="467"/>
      <c r="I48" s="468" t="s">
        <v>155</v>
      </c>
      <c r="J48" s="468"/>
      <c r="K48" s="469" t="s">
        <v>23</v>
      </c>
      <c r="L48" s="469"/>
      <c r="M48" s="469" t="s">
        <v>23</v>
      </c>
      <c r="N48" s="469"/>
      <c r="O48" s="470">
        <v>14</v>
      </c>
      <c r="P48" s="471"/>
      <c r="Q48" s="472" t="s">
        <v>188</v>
      </c>
      <c r="R48" s="471"/>
      <c r="S48" s="473" t="s">
        <v>188</v>
      </c>
      <c r="T48" s="69"/>
      <c r="U48" s="53"/>
      <c r="V48" s="449">
        <f t="shared" si="0"/>
        <v>2010</v>
      </c>
      <c r="W48" s="189">
        <f t="shared" ca="1" si="1"/>
        <v>2</v>
      </c>
      <c r="X48" s="189">
        <f t="shared" si="2"/>
        <v>6</v>
      </c>
      <c r="Z48" s="189">
        <f t="shared" si="14"/>
        <v>18</v>
      </c>
      <c r="AA48" s="189" t="str">
        <f t="shared" si="15"/>
        <v>18/6/2010</v>
      </c>
      <c r="AB48" s="189">
        <f t="shared" si="16"/>
        <v>5</v>
      </c>
      <c r="AC48" s="32" t="str">
        <f t="shared" si="6"/>
        <v>Daily</v>
      </c>
      <c r="AD48" s="32" t="str">
        <f t="shared" si="7"/>
        <v>Food</v>
      </c>
      <c r="AE48" s="32" t="str">
        <f t="shared" si="8"/>
        <v>Cash</v>
      </c>
      <c r="AF48" s="32" t="str">
        <f t="shared" si="9"/>
        <v>Cash</v>
      </c>
      <c r="AG48" s="458">
        <f t="shared" si="17"/>
        <v>14</v>
      </c>
      <c r="AH48" s="458">
        <f t="shared" si="18"/>
        <v>1626</v>
      </c>
      <c r="AI48" s="459">
        <f t="shared" si="13"/>
        <v>4330</v>
      </c>
      <c r="AJ48" s="32" t="s">
        <v>210</v>
      </c>
    </row>
    <row r="49" spans="4:36">
      <c r="D49" s="62"/>
      <c r="E49" s="465">
        <v>19</v>
      </c>
      <c r="F49" s="466"/>
      <c r="G49" s="467" t="s">
        <v>7</v>
      </c>
      <c r="H49" s="467"/>
      <c r="I49" s="468" t="s">
        <v>137</v>
      </c>
      <c r="J49" s="468"/>
      <c r="K49" s="469" t="s">
        <v>24</v>
      </c>
      <c r="L49" s="469"/>
      <c r="M49" s="469" t="s">
        <v>27</v>
      </c>
      <c r="N49" s="469"/>
      <c r="O49" s="470">
        <v>65</v>
      </c>
      <c r="P49" s="471"/>
      <c r="Q49" s="472" t="s">
        <v>192</v>
      </c>
      <c r="R49" s="471"/>
      <c r="S49" s="473" t="s">
        <v>188</v>
      </c>
      <c r="T49" s="69"/>
      <c r="U49" s="53"/>
      <c r="V49" s="449">
        <f t="shared" si="0"/>
        <v>2010</v>
      </c>
      <c r="W49" s="189">
        <f t="shared" ca="1" si="1"/>
        <v>2</v>
      </c>
      <c r="X49" s="189">
        <f t="shared" si="2"/>
        <v>6</v>
      </c>
      <c r="Z49" s="189">
        <f t="shared" si="14"/>
        <v>19</v>
      </c>
      <c r="AA49" s="189" t="str">
        <f t="shared" si="15"/>
        <v>19/6/2010</v>
      </c>
      <c r="AB49" s="189">
        <f t="shared" si="16"/>
        <v>6</v>
      </c>
      <c r="AC49" s="32" t="str">
        <f t="shared" si="6"/>
        <v>Entertainment</v>
      </c>
      <c r="AD49" s="32" t="str">
        <f t="shared" si="7"/>
        <v>Hobbies</v>
      </c>
      <c r="AE49" s="32" t="str">
        <f t="shared" si="8"/>
        <v>Card</v>
      </c>
      <c r="AF49" s="32" t="str">
        <f t="shared" si="9"/>
        <v>Visa</v>
      </c>
      <c r="AG49" s="458">
        <f t="shared" si="17"/>
        <v>65</v>
      </c>
      <c r="AH49" s="458">
        <f t="shared" si="18"/>
        <v>1691</v>
      </c>
      <c r="AI49" s="459">
        <f t="shared" si="13"/>
        <v>4330</v>
      </c>
      <c r="AJ49" s="32" t="s">
        <v>210</v>
      </c>
    </row>
    <row r="50" spans="4:36">
      <c r="D50" s="62"/>
      <c r="E50" s="465">
        <v>19</v>
      </c>
      <c r="F50" s="466"/>
      <c r="G50" s="467" t="s">
        <v>7</v>
      </c>
      <c r="H50" s="467"/>
      <c r="I50" s="468" t="s">
        <v>58</v>
      </c>
      <c r="J50" s="468"/>
      <c r="K50" s="469" t="s">
        <v>24</v>
      </c>
      <c r="L50" s="469"/>
      <c r="M50" s="469" t="s">
        <v>27</v>
      </c>
      <c r="N50" s="469"/>
      <c r="O50" s="470">
        <v>28</v>
      </c>
      <c r="P50" s="471"/>
      <c r="Q50" s="472" t="s">
        <v>188</v>
      </c>
      <c r="R50" s="471"/>
      <c r="S50" s="473" t="s">
        <v>188</v>
      </c>
      <c r="T50" s="69"/>
      <c r="U50" s="53"/>
      <c r="V50" s="449">
        <f t="shared" si="0"/>
        <v>2010</v>
      </c>
      <c r="W50" s="189">
        <f t="shared" ca="1" si="1"/>
        <v>2</v>
      </c>
      <c r="X50" s="189">
        <f t="shared" si="2"/>
        <v>6</v>
      </c>
      <c r="Z50" s="189">
        <f t="shared" si="14"/>
        <v>19</v>
      </c>
      <c r="AA50" s="189" t="str">
        <f t="shared" si="15"/>
        <v>19/6/2010</v>
      </c>
      <c r="AB50" s="189">
        <f t="shared" si="16"/>
        <v>6</v>
      </c>
      <c r="AC50" s="32" t="str">
        <f t="shared" si="6"/>
        <v>Entertainment</v>
      </c>
      <c r="AD50" s="32" t="str">
        <f t="shared" si="7"/>
        <v>Meal</v>
      </c>
      <c r="AE50" s="32" t="str">
        <f t="shared" si="8"/>
        <v>Card</v>
      </c>
      <c r="AF50" s="32" t="str">
        <f t="shared" si="9"/>
        <v>Visa</v>
      </c>
      <c r="AG50" s="458">
        <f t="shared" si="17"/>
        <v>28</v>
      </c>
      <c r="AH50" s="458">
        <f t="shared" si="18"/>
        <v>1719</v>
      </c>
      <c r="AI50" s="459">
        <f t="shared" si="13"/>
        <v>4330</v>
      </c>
      <c r="AJ50" s="32" t="s">
        <v>210</v>
      </c>
    </row>
    <row r="51" spans="4:36">
      <c r="D51" s="62"/>
      <c r="E51" s="465">
        <v>19</v>
      </c>
      <c r="F51" s="466"/>
      <c r="G51" s="467" t="s">
        <v>7</v>
      </c>
      <c r="H51" s="467"/>
      <c r="I51" s="468" t="s">
        <v>43</v>
      </c>
      <c r="J51" s="468"/>
      <c r="K51" s="469" t="s">
        <v>23</v>
      </c>
      <c r="L51" s="469"/>
      <c r="M51" s="469" t="s">
        <v>23</v>
      </c>
      <c r="N51" s="469"/>
      <c r="O51" s="470">
        <v>16</v>
      </c>
      <c r="P51" s="471"/>
      <c r="Q51" s="472" t="s">
        <v>188</v>
      </c>
      <c r="R51" s="471"/>
      <c r="S51" s="473" t="s">
        <v>188</v>
      </c>
      <c r="T51" s="69"/>
      <c r="U51" s="53"/>
      <c r="V51" s="449">
        <f t="shared" si="0"/>
        <v>2010</v>
      </c>
      <c r="W51" s="189">
        <f t="shared" ca="1" si="1"/>
        <v>2</v>
      </c>
      <c r="X51" s="189">
        <f t="shared" si="2"/>
        <v>6</v>
      </c>
      <c r="Z51" s="189">
        <f t="shared" ref="Z51:Z89" si="19">IF($AG51=0,"",E51)</f>
        <v>19</v>
      </c>
      <c r="AA51" s="189" t="str">
        <f t="shared" ref="AA51:AA89" si="20">IF($AG51=0,"",CONCATENATE(Z51,"/",X51,"/",V51))</f>
        <v>19/6/2010</v>
      </c>
      <c r="AB51" s="189">
        <f t="shared" ref="AB51:AB89" si="21">IF($AG51=0,"",WEEKDAY(AA51,2))</f>
        <v>6</v>
      </c>
      <c r="AC51" s="32" t="str">
        <f t="shared" si="6"/>
        <v>Entertainment</v>
      </c>
      <c r="AD51" s="32" t="str">
        <f t="shared" si="7"/>
        <v>Movie</v>
      </c>
      <c r="AE51" s="32" t="str">
        <f t="shared" si="8"/>
        <v>Cash</v>
      </c>
      <c r="AF51" s="32" t="str">
        <f t="shared" si="9"/>
        <v>Cash</v>
      </c>
      <c r="AG51" s="458">
        <f t="shared" ref="AG51:AG89" si="22">O51</f>
        <v>16</v>
      </c>
      <c r="AH51" s="458">
        <f t="shared" ref="AH51:AH89" si="23">SUM(AH50,AG51)</f>
        <v>1735</v>
      </c>
      <c r="AI51" s="459">
        <f t="shared" si="13"/>
        <v>4330</v>
      </c>
      <c r="AJ51" s="32" t="s">
        <v>210</v>
      </c>
    </row>
    <row r="52" spans="4:36">
      <c r="D52" s="62"/>
      <c r="E52" s="465">
        <v>20</v>
      </c>
      <c r="F52" s="466"/>
      <c r="G52" s="467" t="s">
        <v>7</v>
      </c>
      <c r="H52" s="467"/>
      <c r="I52" s="468" t="s">
        <v>58</v>
      </c>
      <c r="J52" s="468"/>
      <c r="K52" s="469" t="s">
        <v>24</v>
      </c>
      <c r="L52" s="469"/>
      <c r="M52" s="469" t="s">
        <v>27</v>
      </c>
      <c r="N52" s="469"/>
      <c r="O52" s="470">
        <v>35</v>
      </c>
      <c r="P52" s="471"/>
      <c r="Q52" s="472"/>
      <c r="R52" s="471"/>
      <c r="S52" s="473"/>
      <c r="T52" s="69"/>
      <c r="U52" s="53"/>
      <c r="V52" s="449">
        <f t="shared" si="0"/>
        <v>2010</v>
      </c>
      <c r="W52" s="189">
        <f t="shared" ca="1" si="1"/>
        <v>2</v>
      </c>
      <c r="X52" s="189">
        <f t="shared" si="2"/>
        <v>6</v>
      </c>
      <c r="Z52" s="189">
        <f t="shared" si="19"/>
        <v>20</v>
      </c>
      <c r="AA52" s="189" t="str">
        <f t="shared" si="20"/>
        <v>20/6/2010</v>
      </c>
      <c r="AB52" s="189">
        <f t="shared" si="21"/>
        <v>7</v>
      </c>
      <c r="AC52" s="32" t="str">
        <f t="shared" si="6"/>
        <v>Entertainment</v>
      </c>
      <c r="AD52" s="32" t="str">
        <f t="shared" si="7"/>
        <v>Meal</v>
      </c>
      <c r="AE52" s="32" t="str">
        <f t="shared" si="8"/>
        <v>Card</v>
      </c>
      <c r="AF52" s="32" t="str">
        <f t="shared" si="9"/>
        <v>Visa</v>
      </c>
      <c r="AG52" s="458">
        <f t="shared" si="22"/>
        <v>35</v>
      </c>
      <c r="AH52" s="458">
        <f t="shared" si="23"/>
        <v>1770</v>
      </c>
      <c r="AI52" s="459">
        <f t="shared" si="13"/>
        <v>4330</v>
      </c>
      <c r="AJ52" s="32" t="s">
        <v>210</v>
      </c>
    </row>
    <row r="53" spans="4:36">
      <c r="D53" s="62"/>
      <c r="E53" s="465"/>
      <c r="F53" s="466"/>
      <c r="G53" s="467"/>
      <c r="H53" s="467"/>
      <c r="I53" s="468"/>
      <c r="J53" s="468"/>
      <c r="K53" s="469"/>
      <c r="L53" s="469"/>
      <c r="M53" s="469"/>
      <c r="N53" s="469"/>
      <c r="O53" s="470"/>
      <c r="P53" s="471"/>
      <c r="Q53" s="472"/>
      <c r="R53" s="471"/>
      <c r="S53" s="473"/>
      <c r="T53" s="69"/>
      <c r="U53" s="53"/>
      <c r="V53" s="449" t="str">
        <f t="shared" si="0"/>
        <v/>
      </c>
      <c r="W53" s="189" t="str">
        <f t="shared" si="1"/>
        <v/>
      </c>
      <c r="X53" s="189" t="str">
        <f t="shared" si="2"/>
        <v/>
      </c>
      <c r="Z53" s="189" t="str">
        <f t="shared" si="19"/>
        <v/>
      </c>
      <c r="AA53" s="189" t="str">
        <f t="shared" si="20"/>
        <v/>
      </c>
      <c r="AB53" s="189" t="str">
        <f t="shared" si="21"/>
        <v/>
      </c>
      <c r="AC53" s="32" t="str">
        <f t="shared" si="6"/>
        <v/>
      </c>
      <c r="AD53" s="32" t="str">
        <f t="shared" si="7"/>
        <v/>
      </c>
      <c r="AE53" s="32" t="str">
        <f t="shared" si="8"/>
        <v/>
      </c>
      <c r="AF53" s="32" t="str">
        <f t="shared" si="9"/>
        <v/>
      </c>
      <c r="AG53" s="458">
        <f t="shared" si="22"/>
        <v>0</v>
      </c>
      <c r="AH53" s="458">
        <f t="shared" si="23"/>
        <v>1770</v>
      </c>
      <c r="AI53" s="459">
        <f t="shared" si="13"/>
        <v>4330</v>
      </c>
      <c r="AJ53" s="32" t="s">
        <v>210</v>
      </c>
    </row>
    <row r="54" spans="4:36">
      <c r="D54" s="62"/>
      <c r="E54" s="465"/>
      <c r="F54" s="466"/>
      <c r="G54" s="467"/>
      <c r="H54" s="467"/>
      <c r="I54" s="468"/>
      <c r="J54" s="468"/>
      <c r="K54" s="469"/>
      <c r="L54" s="469"/>
      <c r="M54" s="469"/>
      <c r="N54" s="469"/>
      <c r="O54" s="470"/>
      <c r="P54" s="471"/>
      <c r="Q54" s="472"/>
      <c r="R54" s="471"/>
      <c r="S54" s="473"/>
      <c r="T54" s="69"/>
      <c r="U54" s="53"/>
      <c r="V54" s="449" t="str">
        <f t="shared" si="0"/>
        <v/>
      </c>
      <c r="W54" s="189" t="str">
        <f t="shared" si="1"/>
        <v/>
      </c>
      <c r="X54" s="189" t="str">
        <f t="shared" si="2"/>
        <v/>
      </c>
      <c r="Z54" s="189" t="str">
        <f t="shared" si="19"/>
        <v/>
      </c>
      <c r="AA54" s="189" t="str">
        <f t="shared" si="20"/>
        <v/>
      </c>
      <c r="AB54" s="189" t="str">
        <f t="shared" si="21"/>
        <v/>
      </c>
      <c r="AC54" s="32" t="str">
        <f t="shared" si="6"/>
        <v/>
      </c>
      <c r="AD54" s="32" t="str">
        <f t="shared" si="7"/>
        <v/>
      </c>
      <c r="AE54" s="32" t="str">
        <f t="shared" si="8"/>
        <v/>
      </c>
      <c r="AF54" s="32" t="str">
        <f t="shared" si="9"/>
        <v/>
      </c>
      <c r="AG54" s="458">
        <f t="shared" si="22"/>
        <v>0</v>
      </c>
      <c r="AH54" s="458">
        <f t="shared" si="23"/>
        <v>1770</v>
      </c>
      <c r="AI54" s="459">
        <f t="shared" si="13"/>
        <v>4330</v>
      </c>
      <c r="AJ54" s="32" t="s">
        <v>210</v>
      </c>
    </row>
    <row r="55" spans="4:36">
      <c r="D55" s="62"/>
      <c r="E55" s="465"/>
      <c r="F55" s="466"/>
      <c r="G55" s="467"/>
      <c r="H55" s="467"/>
      <c r="I55" s="468"/>
      <c r="J55" s="468"/>
      <c r="K55" s="469"/>
      <c r="L55" s="469"/>
      <c r="M55" s="469"/>
      <c r="N55" s="469"/>
      <c r="O55" s="470"/>
      <c r="P55" s="471"/>
      <c r="Q55" s="472"/>
      <c r="R55" s="471"/>
      <c r="S55" s="473"/>
      <c r="T55" s="69"/>
      <c r="U55" s="53"/>
      <c r="V55" s="449" t="str">
        <f t="shared" si="0"/>
        <v/>
      </c>
      <c r="W55" s="189" t="str">
        <f t="shared" si="1"/>
        <v/>
      </c>
      <c r="X55" s="189" t="str">
        <f t="shared" si="2"/>
        <v/>
      </c>
      <c r="Z55" s="189" t="str">
        <f t="shared" si="19"/>
        <v/>
      </c>
      <c r="AA55" s="189" t="str">
        <f t="shared" si="20"/>
        <v/>
      </c>
      <c r="AB55" s="189" t="str">
        <f t="shared" si="21"/>
        <v/>
      </c>
      <c r="AC55" s="32" t="str">
        <f t="shared" si="6"/>
        <v/>
      </c>
      <c r="AD55" s="32" t="str">
        <f t="shared" si="7"/>
        <v/>
      </c>
      <c r="AE55" s="32" t="str">
        <f t="shared" si="8"/>
        <v/>
      </c>
      <c r="AF55" s="32" t="str">
        <f t="shared" si="9"/>
        <v/>
      </c>
      <c r="AG55" s="458">
        <f t="shared" si="22"/>
        <v>0</v>
      </c>
      <c r="AH55" s="458">
        <f t="shared" si="23"/>
        <v>1770</v>
      </c>
      <c r="AI55" s="459">
        <f t="shared" si="13"/>
        <v>4330</v>
      </c>
      <c r="AJ55" s="32" t="s">
        <v>210</v>
      </c>
    </row>
    <row r="56" spans="4:36">
      <c r="D56" s="62"/>
      <c r="E56" s="465"/>
      <c r="F56" s="466"/>
      <c r="G56" s="467"/>
      <c r="H56" s="467"/>
      <c r="I56" s="468"/>
      <c r="J56" s="468"/>
      <c r="K56" s="469"/>
      <c r="L56" s="469"/>
      <c r="M56" s="469"/>
      <c r="N56" s="469"/>
      <c r="O56" s="470"/>
      <c r="P56" s="471"/>
      <c r="Q56" s="472"/>
      <c r="R56" s="471"/>
      <c r="S56" s="473"/>
      <c r="T56" s="69"/>
      <c r="U56" s="53"/>
      <c r="V56" s="449" t="str">
        <f t="shared" si="0"/>
        <v/>
      </c>
      <c r="W56" s="189" t="str">
        <f t="shared" si="1"/>
        <v/>
      </c>
      <c r="X56" s="189" t="str">
        <f t="shared" si="2"/>
        <v/>
      </c>
      <c r="Z56" s="189" t="str">
        <f t="shared" si="19"/>
        <v/>
      </c>
      <c r="AA56" s="189" t="str">
        <f t="shared" si="20"/>
        <v/>
      </c>
      <c r="AB56" s="189" t="str">
        <f t="shared" si="21"/>
        <v/>
      </c>
      <c r="AC56" s="32" t="str">
        <f t="shared" si="6"/>
        <v/>
      </c>
      <c r="AD56" s="32" t="str">
        <f t="shared" si="7"/>
        <v/>
      </c>
      <c r="AE56" s="32" t="str">
        <f t="shared" si="8"/>
        <v/>
      </c>
      <c r="AF56" s="32" t="str">
        <f t="shared" si="9"/>
        <v/>
      </c>
      <c r="AG56" s="458">
        <f t="shared" si="22"/>
        <v>0</v>
      </c>
      <c r="AH56" s="458">
        <f t="shared" si="23"/>
        <v>1770</v>
      </c>
      <c r="AI56" s="459">
        <f t="shared" si="13"/>
        <v>4330</v>
      </c>
      <c r="AJ56" s="32" t="s">
        <v>210</v>
      </c>
    </row>
    <row r="57" spans="4:36">
      <c r="D57" s="62"/>
      <c r="E57" s="465"/>
      <c r="F57" s="466"/>
      <c r="G57" s="467"/>
      <c r="H57" s="467"/>
      <c r="I57" s="468"/>
      <c r="J57" s="468"/>
      <c r="K57" s="469"/>
      <c r="L57" s="469"/>
      <c r="M57" s="469"/>
      <c r="N57" s="469"/>
      <c r="O57" s="470"/>
      <c r="P57" s="471"/>
      <c r="Q57" s="472"/>
      <c r="R57" s="471"/>
      <c r="S57" s="473"/>
      <c r="T57" s="69"/>
      <c r="U57" s="53"/>
      <c r="V57" s="449" t="str">
        <f t="shared" si="0"/>
        <v/>
      </c>
      <c r="W57" s="189" t="str">
        <f t="shared" si="1"/>
        <v/>
      </c>
      <c r="X57" s="189" t="str">
        <f t="shared" si="2"/>
        <v/>
      </c>
      <c r="Z57" s="189" t="str">
        <f t="shared" si="19"/>
        <v/>
      </c>
      <c r="AA57" s="189" t="str">
        <f t="shared" si="20"/>
        <v/>
      </c>
      <c r="AB57" s="189" t="str">
        <f t="shared" si="21"/>
        <v/>
      </c>
      <c r="AC57" s="32" t="str">
        <f t="shared" si="6"/>
        <v/>
      </c>
      <c r="AD57" s="32" t="str">
        <f t="shared" si="7"/>
        <v/>
      </c>
      <c r="AE57" s="32" t="str">
        <f t="shared" si="8"/>
        <v/>
      </c>
      <c r="AF57" s="32" t="str">
        <f t="shared" si="9"/>
        <v/>
      </c>
      <c r="AG57" s="458">
        <f t="shared" si="22"/>
        <v>0</v>
      </c>
      <c r="AH57" s="458">
        <f t="shared" si="23"/>
        <v>1770</v>
      </c>
      <c r="AI57" s="459">
        <f t="shared" si="13"/>
        <v>4330</v>
      </c>
      <c r="AJ57" s="32" t="s">
        <v>210</v>
      </c>
    </row>
    <row r="58" spans="4:36">
      <c r="D58" s="62"/>
      <c r="E58" s="465"/>
      <c r="F58" s="466"/>
      <c r="G58" s="467"/>
      <c r="H58" s="467"/>
      <c r="I58" s="468"/>
      <c r="J58" s="468"/>
      <c r="K58" s="469"/>
      <c r="L58" s="469"/>
      <c r="M58" s="469"/>
      <c r="N58" s="469"/>
      <c r="O58" s="470"/>
      <c r="P58" s="471"/>
      <c r="Q58" s="472"/>
      <c r="R58" s="471"/>
      <c r="S58" s="473"/>
      <c r="T58" s="69"/>
      <c r="U58" s="53"/>
      <c r="V58" s="449" t="str">
        <f t="shared" si="0"/>
        <v/>
      </c>
      <c r="W58" s="189" t="str">
        <f t="shared" si="1"/>
        <v/>
      </c>
      <c r="X58" s="189" t="str">
        <f t="shared" si="2"/>
        <v/>
      </c>
      <c r="Z58" s="189" t="str">
        <f t="shared" si="19"/>
        <v/>
      </c>
      <c r="AA58" s="189" t="str">
        <f t="shared" si="20"/>
        <v/>
      </c>
      <c r="AB58" s="189" t="str">
        <f t="shared" si="21"/>
        <v/>
      </c>
      <c r="AC58" s="32" t="str">
        <f t="shared" si="6"/>
        <v/>
      </c>
      <c r="AD58" s="32" t="str">
        <f t="shared" si="7"/>
        <v/>
      </c>
      <c r="AE58" s="32" t="str">
        <f t="shared" si="8"/>
        <v/>
      </c>
      <c r="AF58" s="32" t="str">
        <f t="shared" si="9"/>
        <v/>
      </c>
      <c r="AG58" s="458">
        <f t="shared" si="22"/>
        <v>0</v>
      </c>
      <c r="AH58" s="458">
        <f t="shared" si="23"/>
        <v>1770</v>
      </c>
      <c r="AI58" s="459">
        <f t="shared" si="13"/>
        <v>4330</v>
      </c>
      <c r="AJ58" s="32" t="s">
        <v>210</v>
      </c>
    </row>
    <row r="59" spans="4:36">
      <c r="D59" s="62"/>
      <c r="E59" s="465"/>
      <c r="F59" s="466"/>
      <c r="G59" s="467"/>
      <c r="H59" s="467"/>
      <c r="I59" s="468"/>
      <c r="J59" s="468"/>
      <c r="K59" s="469"/>
      <c r="L59" s="469"/>
      <c r="M59" s="469"/>
      <c r="N59" s="469"/>
      <c r="O59" s="470"/>
      <c r="P59" s="471"/>
      <c r="Q59" s="472"/>
      <c r="R59" s="471"/>
      <c r="S59" s="473"/>
      <c r="T59" s="69"/>
      <c r="U59" s="53"/>
      <c r="V59" s="449" t="str">
        <f t="shared" si="0"/>
        <v/>
      </c>
      <c r="W59" s="189" t="str">
        <f t="shared" si="1"/>
        <v/>
      </c>
      <c r="X59" s="189" t="str">
        <f t="shared" si="2"/>
        <v/>
      </c>
      <c r="Z59" s="189" t="str">
        <f t="shared" si="19"/>
        <v/>
      </c>
      <c r="AA59" s="189" t="str">
        <f t="shared" si="20"/>
        <v/>
      </c>
      <c r="AB59" s="189" t="str">
        <f t="shared" si="21"/>
        <v/>
      </c>
      <c r="AC59" s="32" t="str">
        <f t="shared" si="6"/>
        <v/>
      </c>
      <c r="AD59" s="32" t="str">
        <f t="shared" si="7"/>
        <v/>
      </c>
      <c r="AE59" s="32" t="str">
        <f t="shared" si="8"/>
        <v/>
      </c>
      <c r="AF59" s="32" t="str">
        <f t="shared" si="9"/>
        <v/>
      </c>
      <c r="AG59" s="458">
        <f t="shared" si="22"/>
        <v>0</v>
      </c>
      <c r="AH59" s="458">
        <f t="shared" si="23"/>
        <v>1770</v>
      </c>
      <c r="AI59" s="459">
        <f t="shared" si="13"/>
        <v>4330</v>
      </c>
      <c r="AJ59" s="32" t="s">
        <v>210</v>
      </c>
    </row>
    <row r="60" spans="4:36">
      <c r="D60" s="62"/>
      <c r="E60" s="465"/>
      <c r="F60" s="466"/>
      <c r="G60" s="467"/>
      <c r="H60" s="467"/>
      <c r="I60" s="468"/>
      <c r="J60" s="468"/>
      <c r="K60" s="469"/>
      <c r="L60" s="469"/>
      <c r="M60" s="469"/>
      <c r="N60" s="469"/>
      <c r="O60" s="470"/>
      <c r="P60" s="471"/>
      <c r="Q60" s="472"/>
      <c r="R60" s="471"/>
      <c r="S60" s="473"/>
      <c r="T60" s="69"/>
      <c r="U60" s="53"/>
      <c r="V60" s="449" t="str">
        <f t="shared" si="0"/>
        <v/>
      </c>
      <c r="W60" s="189" t="str">
        <f t="shared" si="1"/>
        <v/>
      </c>
      <c r="X60" s="189" t="str">
        <f t="shared" si="2"/>
        <v/>
      </c>
      <c r="Z60" s="189" t="str">
        <f t="shared" si="19"/>
        <v/>
      </c>
      <c r="AA60" s="189" t="str">
        <f t="shared" si="20"/>
        <v/>
      </c>
      <c r="AB60" s="189" t="str">
        <f t="shared" si="21"/>
        <v/>
      </c>
      <c r="AC60" s="32" t="str">
        <f t="shared" si="6"/>
        <v/>
      </c>
      <c r="AD60" s="32" t="str">
        <f t="shared" si="7"/>
        <v/>
      </c>
      <c r="AE60" s="32" t="str">
        <f t="shared" si="8"/>
        <v/>
      </c>
      <c r="AF60" s="32" t="str">
        <f t="shared" si="9"/>
        <v/>
      </c>
      <c r="AG60" s="458">
        <f t="shared" si="22"/>
        <v>0</v>
      </c>
      <c r="AH60" s="458">
        <f t="shared" si="23"/>
        <v>1770</v>
      </c>
      <c r="AI60" s="459">
        <f t="shared" si="13"/>
        <v>4330</v>
      </c>
      <c r="AJ60" s="32" t="s">
        <v>210</v>
      </c>
    </row>
    <row r="61" spans="4:36">
      <c r="D61" s="62"/>
      <c r="E61" s="465"/>
      <c r="F61" s="466"/>
      <c r="G61" s="467"/>
      <c r="H61" s="467"/>
      <c r="I61" s="468"/>
      <c r="J61" s="468"/>
      <c r="K61" s="469"/>
      <c r="L61" s="469"/>
      <c r="M61" s="469"/>
      <c r="N61" s="469"/>
      <c r="O61" s="470"/>
      <c r="P61" s="471"/>
      <c r="Q61" s="472"/>
      <c r="R61" s="471"/>
      <c r="S61" s="473"/>
      <c r="T61" s="69"/>
      <c r="U61" s="53"/>
      <c r="V61" s="449" t="str">
        <f t="shared" si="0"/>
        <v/>
      </c>
      <c r="W61" s="189" t="str">
        <f t="shared" si="1"/>
        <v/>
      </c>
      <c r="X61" s="189" t="str">
        <f t="shared" si="2"/>
        <v/>
      </c>
      <c r="Z61" s="189" t="str">
        <f t="shared" si="19"/>
        <v/>
      </c>
      <c r="AA61" s="189" t="str">
        <f t="shared" si="20"/>
        <v/>
      </c>
      <c r="AB61" s="189" t="str">
        <f t="shared" si="21"/>
        <v/>
      </c>
      <c r="AC61" s="32" t="str">
        <f t="shared" si="6"/>
        <v/>
      </c>
      <c r="AD61" s="32" t="str">
        <f t="shared" si="7"/>
        <v/>
      </c>
      <c r="AE61" s="32" t="str">
        <f t="shared" si="8"/>
        <v/>
      </c>
      <c r="AF61" s="32" t="str">
        <f t="shared" si="9"/>
        <v/>
      </c>
      <c r="AG61" s="458">
        <f t="shared" si="22"/>
        <v>0</v>
      </c>
      <c r="AH61" s="458">
        <f t="shared" si="23"/>
        <v>1770</v>
      </c>
      <c r="AI61" s="459">
        <f t="shared" si="13"/>
        <v>4330</v>
      </c>
      <c r="AJ61" s="32" t="s">
        <v>210</v>
      </c>
    </row>
    <row r="62" spans="4:36">
      <c r="D62" s="62"/>
      <c r="E62" s="465"/>
      <c r="F62" s="466"/>
      <c r="G62" s="467"/>
      <c r="H62" s="467"/>
      <c r="I62" s="468"/>
      <c r="J62" s="468"/>
      <c r="K62" s="469"/>
      <c r="L62" s="469"/>
      <c r="M62" s="469"/>
      <c r="N62" s="469"/>
      <c r="O62" s="470"/>
      <c r="P62" s="471"/>
      <c r="Q62" s="472"/>
      <c r="R62" s="471"/>
      <c r="S62" s="473"/>
      <c r="T62" s="69"/>
      <c r="U62" s="53"/>
      <c r="V62" s="449" t="str">
        <f t="shared" si="0"/>
        <v/>
      </c>
      <c r="W62" s="189" t="str">
        <f t="shared" si="1"/>
        <v/>
      </c>
      <c r="X62" s="189" t="str">
        <f t="shared" si="2"/>
        <v/>
      </c>
      <c r="Z62" s="189" t="str">
        <f t="shared" si="19"/>
        <v/>
      </c>
      <c r="AA62" s="189" t="str">
        <f t="shared" si="20"/>
        <v/>
      </c>
      <c r="AB62" s="189" t="str">
        <f t="shared" si="21"/>
        <v/>
      </c>
      <c r="AC62" s="32" t="str">
        <f t="shared" si="6"/>
        <v/>
      </c>
      <c r="AD62" s="32" t="str">
        <f t="shared" si="7"/>
        <v/>
      </c>
      <c r="AE62" s="32" t="str">
        <f t="shared" si="8"/>
        <v/>
      </c>
      <c r="AF62" s="32" t="str">
        <f t="shared" si="9"/>
        <v/>
      </c>
      <c r="AG62" s="458">
        <f t="shared" si="22"/>
        <v>0</v>
      </c>
      <c r="AH62" s="458">
        <f t="shared" si="23"/>
        <v>1770</v>
      </c>
      <c r="AI62" s="459">
        <f t="shared" si="13"/>
        <v>4330</v>
      </c>
      <c r="AJ62" s="32" t="s">
        <v>210</v>
      </c>
    </row>
    <row r="63" spans="4:36">
      <c r="D63" s="62"/>
      <c r="E63" s="465"/>
      <c r="F63" s="466"/>
      <c r="G63" s="467"/>
      <c r="H63" s="467"/>
      <c r="I63" s="468"/>
      <c r="J63" s="468"/>
      <c r="K63" s="469"/>
      <c r="L63" s="469"/>
      <c r="M63" s="469"/>
      <c r="N63" s="469"/>
      <c r="O63" s="470"/>
      <c r="P63" s="471"/>
      <c r="Q63" s="472"/>
      <c r="R63" s="471"/>
      <c r="S63" s="473"/>
      <c r="T63" s="69"/>
      <c r="U63" s="53"/>
      <c r="V63" s="449" t="str">
        <f t="shared" si="0"/>
        <v/>
      </c>
      <c r="W63" s="189" t="str">
        <f t="shared" si="1"/>
        <v/>
      </c>
      <c r="X63" s="189" t="str">
        <f t="shared" si="2"/>
        <v/>
      </c>
      <c r="Z63" s="189" t="str">
        <f t="shared" si="19"/>
        <v/>
      </c>
      <c r="AA63" s="189" t="str">
        <f t="shared" si="20"/>
        <v/>
      </c>
      <c r="AB63" s="189" t="str">
        <f t="shared" si="21"/>
        <v/>
      </c>
      <c r="AC63" s="32" t="str">
        <f t="shared" si="6"/>
        <v/>
      </c>
      <c r="AD63" s="32" t="str">
        <f t="shared" si="7"/>
        <v/>
      </c>
      <c r="AE63" s="32" t="str">
        <f t="shared" si="8"/>
        <v/>
      </c>
      <c r="AF63" s="32" t="str">
        <f t="shared" si="9"/>
        <v/>
      </c>
      <c r="AG63" s="458">
        <f t="shared" si="22"/>
        <v>0</v>
      </c>
      <c r="AH63" s="458">
        <f t="shared" si="23"/>
        <v>1770</v>
      </c>
      <c r="AI63" s="459">
        <f t="shared" si="13"/>
        <v>4330</v>
      </c>
      <c r="AJ63" s="32" t="s">
        <v>210</v>
      </c>
    </row>
    <row r="64" spans="4:36">
      <c r="D64" s="62"/>
      <c r="E64" s="465"/>
      <c r="F64" s="466"/>
      <c r="G64" s="467"/>
      <c r="H64" s="467"/>
      <c r="I64" s="468"/>
      <c r="J64" s="468"/>
      <c r="K64" s="469"/>
      <c r="L64" s="469"/>
      <c r="M64" s="469"/>
      <c r="N64" s="469"/>
      <c r="O64" s="470"/>
      <c r="P64" s="471"/>
      <c r="Q64" s="472"/>
      <c r="R64" s="471"/>
      <c r="S64" s="473"/>
      <c r="T64" s="69"/>
      <c r="U64" s="53"/>
      <c r="V64" s="449" t="str">
        <f t="shared" si="0"/>
        <v/>
      </c>
      <c r="W64" s="189" t="str">
        <f t="shared" si="1"/>
        <v/>
      </c>
      <c r="X64" s="189" t="str">
        <f t="shared" si="2"/>
        <v/>
      </c>
      <c r="Z64" s="189" t="str">
        <f t="shared" si="19"/>
        <v/>
      </c>
      <c r="AA64" s="189" t="str">
        <f t="shared" si="20"/>
        <v/>
      </c>
      <c r="AB64" s="189" t="str">
        <f t="shared" si="21"/>
        <v/>
      </c>
      <c r="AC64" s="32" t="str">
        <f t="shared" si="6"/>
        <v/>
      </c>
      <c r="AD64" s="32" t="str">
        <f t="shared" si="7"/>
        <v/>
      </c>
      <c r="AE64" s="32" t="str">
        <f t="shared" si="8"/>
        <v/>
      </c>
      <c r="AF64" s="32" t="str">
        <f t="shared" si="9"/>
        <v/>
      </c>
      <c r="AG64" s="458">
        <f t="shared" si="22"/>
        <v>0</v>
      </c>
      <c r="AH64" s="458">
        <f t="shared" si="23"/>
        <v>1770</v>
      </c>
      <c r="AI64" s="459">
        <f t="shared" si="13"/>
        <v>4330</v>
      </c>
      <c r="AJ64" s="32" t="s">
        <v>210</v>
      </c>
    </row>
    <row r="65" spans="4:36">
      <c r="D65" s="62"/>
      <c r="E65" s="465"/>
      <c r="F65" s="466"/>
      <c r="G65" s="467"/>
      <c r="H65" s="467"/>
      <c r="I65" s="468"/>
      <c r="J65" s="468"/>
      <c r="K65" s="469"/>
      <c r="L65" s="469"/>
      <c r="M65" s="469"/>
      <c r="N65" s="469"/>
      <c r="O65" s="470"/>
      <c r="P65" s="471"/>
      <c r="Q65" s="472"/>
      <c r="R65" s="471"/>
      <c r="S65" s="473"/>
      <c r="T65" s="69"/>
      <c r="U65" s="53"/>
      <c r="V65" s="449" t="str">
        <f t="shared" si="0"/>
        <v/>
      </c>
      <c r="W65" s="189" t="str">
        <f t="shared" si="1"/>
        <v/>
      </c>
      <c r="X65" s="189" t="str">
        <f t="shared" si="2"/>
        <v/>
      </c>
      <c r="Z65" s="189" t="str">
        <f t="shared" si="19"/>
        <v/>
      </c>
      <c r="AA65" s="189" t="str">
        <f t="shared" si="20"/>
        <v/>
      </c>
      <c r="AB65" s="189" t="str">
        <f t="shared" si="21"/>
        <v/>
      </c>
      <c r="AC65" s="32" t="str">
        <f t="shared" si="6"/>
        <v/>
      </c>
      <c r="AD65" s="32" t="str">
        <f t="shared" si="7"/>
        <v/>
      </c>
      <c r="AE65" s="32" t="str">
        <f t="shared" si="8"/>
        <v/>
      </c>
      <c r="AF65" s="32" t="str">
        <f t="shared" si="9"/>
        <v/>
      </c>
      <c r="AG65" s="458">
        <f t="shared" si="22"/>
        <v>0</v>
      </c>
      <c r="AH65" s="458">
        <f t="shared" si="23"/>
        <v>1770</v>
      </c>
      <c r="AI65" s="459">
        <f t="shared" si="13"/>
        <v>4330</v>
      </c>
      <c r="AJ65" s="32" t="s">
        <v>210</v>
      </c>
    </row>
    <row r="66" spans="4:36">
      <c r="D66" s="62"/>
      <c r="E66" s="465"/>
      <c r="F66" s="466"/>
      <c r="G66" s="467"/>
      <c r="H66" s="467"/>
      <c r="I66" s="468"/>
      <c r="J66" s="468"/>
      <c r="K66" s="469"/>
      <c r="L66" s="469"/>
      <c r="M66" s="469"/>
      <c r="N66" s="469"/>
      <c r="O66" s="470"/>
      <c r="P66" s="471"/>
      <c r="Q66" s="472"/>
      <c r="R66" s="471"/>
      <c r="S66" s="473"/>
      <c r="T66" s="69"/>
      <c r="U66" s="53"/>
      <c r="V66" s="449" t="str">
        <f t="shared" si="0"/>
        <v/>
      </c>
      <c r="W66" s="189" t="str">
        <f t="shared" si="1"/>
        <v/>
      </c>
      <c r="X66" s="189" t="str">
        <f t="shared" si="2"/>
        <v/>
      </c>
      <c r="Z66" s="189" t="str">
        <f t="shared" si="19"/>
        <v/>
      </c>
      <c r="AA66" s="189" t="str">
        <f t="shared" si="20"/>
        <v/>
      </c>
      <c r="AB66" s="189" t="str">
        <f t="shared" si="21"/>
        <v/>
      </c>
      <c r="AC66" s="32" t="str">
        <f t="shared" si="6"/>
        <v/>
      </c>
      <c r="AD66" s="32" t="str">
        <f t="shared" si="7"/>
        <v/>
      </c>
      <c r="AE66" s="32" t="str">
        <f t="shared" si="8"/>
        <v/>
      </c>
      <c r="AF66" s="32" t="str">
        <f t="shared" si="9"/>
        <v/>
      </c>
      <c r="AG66" s="458">
        <f t="shared" si="22"/>
        <v>0</v>
      </c>
      <c r="AH66" s="458">
        <f t="shared" si="23"/>
        <v>1770</v>
      </c>
      <c r="AI66" s="459">
        <f t="shared" si="13"/>
        <v>4330</v>
      </c>
      <c r="AJ66" s="32" t="s">
        <v>210</v>
      </c>
    </row>
    <row r="67" spans="4:36">
      <c r="D67" s="62"/>
      <c r="E67" s="465"/>
      <c r="F67" s="466"/>
      <c r="G67" s="467"/>
      <c r="H67" s="467"/>
      <c r="I67" s="468"/>
      <c r="J67" s="468"/>
      <c r="K67" s="469"/>
      <c r="L67" s="469"/>
      <c r="M67" s="469"/>
      <c r="N67" s="469"/>
      <c r="O67" s="470"/>
      <c r="P67" s="471"/>
      <c r="Q67" s="472"/>
      <c r="R67" s="471"/>
      <c r="S67" s="473"/>
      <c r="T67" s="69"/>
      <c r="U67" s="53"/>
      <c r="V67" s="449" t="str">
        <f t="shared" si="0"/>
        <v/>
      </c>
      <c r="W67" s="189" t="str">
        <f t="shared" si="1"/>
        <v/>
      </c>
      <c r="X67" s="189" t="str">
        <f t="shared" si="2"/>
        <v/>
      </c>
      <c r="Z67" s="189" t="str">
        <f t="shared" si="19"/>
        <v/>
      </c>
      <c r="AA67" s="189" t="str">
        <f t="shared" si="20"/>
        <v/>
      </c>
      <c r="AB67" s="189" t="str">
        <f t="shared" si="21"/>
        <v/>
      </c>
      <c r="AC67" s="32" t="str">
        <f t="shared" si="6"/>
        <v/>
      </c>
      <c r="AD67" s="32" t="str">
        <f t="shared" si="7"/>
        <v/>
      </c>
      <c r="AE67" s="32" t="str">
        <f t="shared" si="8"/>
        <v/>
      </c>
      <c r="AF67" s="32" t="str">
        <f t="shared" si="9"/>
        <v/>
      </c>
      <c r="AG67" s="458">
        <f t="shared" si="22"/>
        <v>0</v>
      </c>
      <c r="AH67" s="458">
        <f t="shared" si="23"/>
        <v>1770</v>
      </c>
      <c r="AI67" s="459">
        <f t="shared" si="13"/>
        <v>4330</v>
      </c>
      <c r="AJ67" s="32" t="s">
        <v>210</v>
      </c>
    </row>
    <row r="68" spans="4:36">
      <c r="D68" s="62"/>
      <c r="E68" s="465"/>
      <c r="F68" s="466"/>
      <c r="G68" s="467"/>
      <c r="H68" s="467"/>
      <c r="I68" s="468"/>
      <c r="J68" s="468"/>
      <c r="K68" s="469"/>
      <c r="L68" s="469"/>
      <c r="M68" s="469"/>
      <c r="N68" s="469"/>
      <c r="O68" s="470"/>
      <c r="P68" s="471"/>
      <c r="Q68" s="472"/>
      <c r="R68" s="471"/>
      <c r="S68" s="473"/>
      <c r="T68" s="69"/>
      <c r="U68" s="53"/>
      <c r="V68" s="449" t="str">
        <f t="shared" si="0"/>
        <v/>
      </c>
      <c r="W68" s="189" t="str">
        <f t="shared" si="1"/>
        <v/>
      </c>
      <c r="X68" s="189" t="str">
        <f t="shared" si="2"/>
        <v/>
      </c>
      <c r="Z68" s="189" t="str">
        <f t="shared" si="19"/>
        <v/>
      </c>
      <c r="AA68" s="189" t="str">
        <f t="shared" si="20"/>
        <v/>
      </c>
      <c r="AB68" s="189" t="str">
        <f t="shared" si="21"/>
        <v/>
      </c>
      <c r="AC68" s="32" t="str">
        <f t="shared" si="6"/>
        <v/>
      </c>
      <c r="AD68" s="32" t="str">
        <f t="shared" si="7"/>
        <v/>
      </c>
      <c r="AE68" s="32" t="str">
        <f t="shared" si="8"/>
        <v/>
      </c>
      <c r="AF68" s="32" t="str">
        <f t="shared" si="9"/>
        <v/>
      </c>
      <c r="AG68" s="458">
        <f t="shared" si="22"/>
        <v>0</v>
      </c>
      <c r="AH68" s="458">
        <f t="shared" si="23"/>
        <v>1770</v>
      </c>
      <c r="AI68" s="459">
        <f t="shared" si="13"/>
        <v>4330</v>
      </c>
      <c r="AJ68" s="32" t="s">
        <v>210</v>
      </c>
    </row>
    <row r="69" spans="4:36">
      <c r="D69" s="62"/>
      <c r="E69" s="465"/>
      <c r="F69" s="466"/>
      <c r="G69" s="467"/>
      <c r="H69" s="467"/>
      <c r="I69" s="468"/>
      <c r="J69" s="468"/>
      <c r="K69" s="469"/>
      <c r="L69" s="469"/>
      <c r="M69" s="469"/>
      <c r="N69" s="469"/>
      <c r="O69" s="470"/>
      <c r="P69" s="471"/>
      <c r="Q69" s="472"/>
      <c r="R69" s="471"/>
      <c r="S69" s="473"/>
      <c r="T69" s="69"/>
      <c r="U69" s="53"/>
      <c r="V69" s="449" t="str">
        <f t="shared" si="0"/>
        <v/>
      </c>
      <c r="W69" s="189" t="str">
        <f t="shared" si="1"/>
        <v/>
      </c>
      <c r="X69" s="189" t="str">
        <f t="shared" si="2"/>
        <v/>
      </c>
      <c r="Z69" s="189" t="str">
        <f t="shared" si="19"/>
        <v/>
      </c>
      <c r="AA69" s="189" t="str">
        <f t="shared" si="20"/>
        <v/>
      </c>
      <c r="AB69" s="189" t="str">
        <f t="shared" si="21"/>
        <v/>
      </c>
      <c r="AC69" s="32" t="str">
        <f t="shared" si="6"/>
        <v/>
      </c>
      <c r="AD69" s="32" t="str">
        <f t="shared" si="7"/>
        <v/>
      </c>
      <c r="AE69" s="32" t="str">
        <f t="shared" si="8"/>
        <v/>
      </c>
      <c r="AF69" s="32" t="str">
        <f t="shared" si="9"/>
        <v/>
      </c>
      <c r="AG69" s="458">
        <f t="shared" si="22"/>
        <v>0</v>
      </c>
      <c r="AH69" s="458">
        <f t="shared" si="23"/>
        <v>1770</v>
      </c>
      <c r="AI69" s="459">
        <f t="shared" si="13"/>
        <v>4330</v>
      </c>
      <c r="AJ69" s="32" t="s">
        <v>210</v>
      </c>
    </row>
    <row r="70" spans="4:36">
      <c r="D70" s="62"/>
      <c r="E70" s="465"/>
      <c r="F70" s="466"/>
      <c r="G70" s="467"/>
      <c r="H70" s="467"/>
      <c r="I70" s="468"/>
      <c r="J70" s="468"/>
      <c r="K70" s="469"/>
      <c r="L70" s="469"/>
      <c r="M70" s="469"/>
      <c r="N70" s="469"/>
      <c r="O70" s="470"/>
      <c r="P70" s="471"/>
      <c r="Q70" s="472"/>
      <c r="R70" s="471"/>
      <c r="S70" s="473"/>
      <c r="T70" s="69"/>
      <c r="U70" s="53"/>
      <c r="V70" s="449" t="str">
        <f t="shared" si="0"/>
        <v/>
      </c>
      <c r="W70" s="189" t="str">
        <f t="shared" si="1"/>
        <v/>
      </c>
      <c r="X70" s="189" t="str">
        <f t="shared" si="2"/>
        <v/>
      </c>
      <c r="Z70" s="189" t="str">
        <f t="shared" si="19"/>
        <v/>
      </c>
      <c r="AA70" s="189" t="str">
        <f t="shared" si="20"/>
        <v/>
      </c>
      <c r="AB70" s="189" t="str">
        <f t="shared" si="21"/>
        <v/>
      </c>
      <c r="AC70" s="32" t="str">
        <f t="shared" si="6"/>
        <v/>
      </c>
      <c r="AD70" s="32" t="str">
        <f t="shared" si="7"/>
        <v/>
      </c>
      <c r="AE70" s="32" t="str">
        <f t="shared" si="8"/>
        <v/>
      </c>
      <c r="AF70" s="32" t="str">
        <f t="shared" si="9"/>
        <v/>
      </c>
      <c r="AG70" s="458">
        <f t="shared" si="22"/>
        <v>0</v>
      </c>
      <c r="AH70" s="458">
        <f t="shared" si="23"/>
        <v>1770</v>
      </c>
      <c r="AI70" s="459">
        <f t="shared" si="13"/>
        <v>4330</v>
      </c>
      <c r="AJ70" s="32" t="s">
        <v>210</v>
      </c>
    </row>
    <row r="71" spans="4:36">
      <c r="D71" s="62"/>
      <c r="E71" s="465"/>
      <c r="F71" s="466"/>
      <c r="G71" s="467"/>
      <c r="H71" s="467"/>
      <c r="I71" s="468"/>
      <c r="J71" s="468"/>
      <c r="K71" s="469"/>
      <c r="L71" s="469"/>
      <c r="M71" s="469"/>
      <c r="N71" s="469"/>
      <c r="O71" s="470"/>
      <c r="P71" s="471"/>
      <c r="Q71" s="472"/>
      <c r="R71" s="471"/>
      <c r="S71" s="473"/>
      <c r="T71" s="69"/>
      <c r="U71" s="53"/>
      <c r="V71" s="449" t="str">
        <f t="shared" si="0"/>
        <v/>
      </c>
      <c r="W71" s="189" t="str">
        <f t="shared" si="1"/>
        <v/>
      </c>
      <c r="X71" s="189" t="str">
        <f t="shared" si="2"/>
        <v/>
      </c>
      <c r="Z71" s="189" t="str">
        <f t="shared" si="19"/>
        <v/>
      </c>
      <c r="AA71" s="189" t="str">
        <f t="shared" si="20"/>
        <v/>
      </c>
      <c r="AB71" s="189" t="str">
        <f t="shared" si="21"/>
        <v/>
      </c>
      <c r="AC71" s="32" t="str">
        <f t="shared" si="6"/>
        <v/>
      </c>
      <c r="AD71" s="32" t="str">
        <f t="shared" si="7"/>
        <v/>
      </c>
      <c r="AE71" s="32" t="str">
        <f t="shared" si="8"/>
        <v/>
      </c>
      <c r="AF71" s="32" t="str">
        <f t="shared" si="9"/>
        <v/>
      </c>
      <c r="AG71" s="458">
        <f t="shared" si="22"/>
        <v>0</v>
      </c>
      <c r="AH71" s="458">
        <f t="shared" si="23"/>
        <v>1770</v>
      </c>
      <c r="AI71" s="459">
        <f t="shared" si="13"/>
        <v>4330</v>
      </c>
      <c r="AJ71" s="32" t="s">
        <v>210</v>
      </c>
    </row>
    <row r="72" spans="4:36">
      <c r="D72" s="62"/>
      <c r="E72" s="465"/>
      <c r="F72" s="466"/>
      <c r="G72" s="467"/>
      <c r="H72" s="467"/>
      <c r="I72" s="468"/>
      <c r="J72" s="468"/>
      <c r="K72" s="469"/>
      <c r="L72" s="469"/>
      <c r="M72" s="469"/>
      <c r="N72" s="469"/>
      <c r="O72" s="470"/>
      <c r="P72" s="471"/>
      <c r="Q72" s="472"/>
      <c r="R72" s="471"/>
      <c r="S72" s="473"/>
      <c r="T72" s="69"/>
      <c r="U72" s="53"/>
      <c r="V72" s="449" t="str">
        <f t="shared" si="0"/>
        <v/>
      </c>
      <c r="W72" s="189" t="str">
        <f t="shared" si="1"/>
        <v/>
      </c>
      <c r="X72" s="189" t="str">
        <f t="shared" si="2"/>
        <v/>
      </c>
      <c r="Z72" s="189" t="str">
        <f t="shared" si="19"/>
        <v/>
      </c>
      <c r="AA72" s="189" t="str">
        <f t="shared" si="20"/>
        <v/>
      </c>
      <c r="AB72" s="189" t="str">
        <f t="shared" si="21"/>
        <v/>
      </c>
      <c r="AC72" s="32" t="str">
        <f t="shared" si="6"/>
        <v/>
      </c>
      <c r="AD72" s="32" t="str">
        <f t="shared" si="7"/>
        <v/>
      </c>
      <c r="AE72" s="32" t="str">
        <f t="shared" si="8"/>
        <v/>
      </c>
      <c r="AF72" s="32" t="str">
        <f t="shared" si="9"/>
        <v/>
      </c>
      <c r="AG72" s="458">
        <f t="shared" si="22"/>
        <v>0</v>
      </c>
      <c r="AH72" s="458">
        <f t="shared" si="23"/>
        <v>1770</v>
      </c>
      <c r="AI72" s="459">
        <f t="shared" si="13"/>
        <v>4330</v>
      </c>
      <c r="AJ72" s="32" t="s">
        <v>210</v>
      </c>
    </row>
    <row r="73" spans="4:36">
      <c r="D73" s="62"/>
      <c r="E73" s="465"/>
      <c r="F73" s="466"/>
      <c r="G73" s="467"/>
      <c r="H73" s="467"/>
      <c r="I73" s="468"/>
      <c r="J73" s="468"/>
      <c r="K73" s="469"/>
      <c r="L73" s="469"/>
      <c r="M73" s="469"/>
      <c r="N73" s="469"/>
      <c r="O73" s="470"/>
      <c r="P73" s="471"/>
      <c r="Q73" s="472"/>
      <c r="R73" s="471"/>
      <c r="S73" s="473"/>
      <c r="T73" s="69"/>
      <c r="U73" s="53"/>
      <c r="V73" s="449" t="str">
        <f t="shared" si="0"/>
        <v/>
      </c>
      <c r="W73" s="189" t="str">
        <f t="shared" si="1"/>
        <v/>
      </c>
      <c r="X73" s="189" t="str">
        <f t="shared" si="2"/>
        <v/>
      </c>
      <c r="Z73" s="189" t="str">
        <f t="shared" si="19"/>
        <v/>
      </c>
      <c r="AA73" s="189" t="str">
        <f t="shared" si="20"/>
        <v/>
      </c>
      <c r="AB73" s="189" t="str">
        <f t="shared" si="21"/>
        <v/>
      </c>
      <c r="AC73" s="32" t="str">
        <f t="shared" si="6"/>
        <v/>
      </c>
      <c r="AD73" s="32" t="str">
        <f t="shared" si="7"/>
        <v/>
      </c>
      <c r="AE73" s="32" t="str">
        <f t="shared" si="8"/>
        <v/>
      </c>
      <c r="AF73" s="32" t="str">
        <f t="shared" si="9"/>
        <v/>
      </c>
      <c r="AG73" s="458">
        <f t="shared" si="22"/>
        <v>0</v>
      </c>
      <c r="AH73" s="458">
        <f t="shared" si="23"/>
        <v>1770</v>
      </c>
      <c r="AI73" s="459">
        <f t="shared" si="13"/>
        <v>4330</v>
      </c>
      <c r="AJ73" s="32" t="s">
        <v>210</v>
      </c>
    </row>
    <row r="74" spans="4:36">
      <c r="D74" s="62"/>
      <c r="E74" s="465"/>
      <c r="F74" s="466"/>
      <c r="G74" s="467"/>
      <c r="H74" s="467"/>
      <c r="I74" s="468"/>
      <c r="J74" s="468"/>
      <c r="K74" s="469"/>
      <c r="L74" s="469"/>
      <c r="M74" s="469"/>
      <c r="N74" s="469"/>
      <c r="O74" s="470"/>
      <c r="P74" s="471"/>
      <c r="Q74" s="472"/>
      <c r="R74" s="471"/>
      <c r="S74" s="473"/>
      <c r="T74" s="69"/>
      <c r="U74" s="53"/>
      <c r="V74" s="449" t="str">
        <f t="shared" si="0"/>
        <v/>
      </c>
      <c r="W74" s="189" t="str">
        <f t="shared" si="1"/>
        <v/>
      </c>
      <c r="X74" s="189" t="str">
        <f t="shared" si="2"/>
        <v/>
      </c>
      <c r="Z74" s="189" t="str">
        <f t="shared" si="19"/>
        <v/>
      </c>
      <c r="AA74" s="189" t="str">
        <f t="shared" si="20"/>
        <v/>
      </c>
      <c r="AB74" s="189" t="str">
        <f t="shared" si="21"/>
        <v/>
      </c>
      <c r="AC74" s="32" t="str">
        <f t="shared" si="6"/>
        <v/>
      </c>
      <c r="AD74" s="32" t="str">
        <f t="shared" si="7"/>
        <v/>
      </c>
      <c r="AE74" s="32" t="str">
        <f t="shared" si="8"/>
        <v/>
      </c>
      <c r="AF74" s="32" t="str">
        <f t="shared" si="9"/>
        <v/>
      </c>
      <c r="AG74" s="458">
        <f t="shared" si="22"/>
        <v>0</v>
      </c>
      <c r="AH74" s="458">
        <f t="shared" si="23"/>
        <v>1770</v>
      </c>
      <c r="AI74" s="459">
        <f t="shared" si="13"/>
        <v>4330</v>
      </c>
      <c r="AJ74" s="32" t="s">
        <v>210</v>
      </c>
    </row>
    <row r="75" spans="4:36">
      <c r="D75" s="62"/>
      <c r="E75" s="465"/>
      <c r="F75" s="466"/>
      <c r="G75" s="467"/>
      <c r="H75" s="467"/>
      <c r="I75" s="468"/>
      <c r="J75" s="468"/>
      <c r="K75" s="469"/>
      <c r="L75" s="469"/>
      <c r="M75" s="469"/>
      <c r="N75" s="469"/>
      <c r="O75" s="470"/>
      <c r="P75" s="471"/>
      <c r="Q75" s="472"/>
      <c r="R75" s="471"/>
      <c r="S75" s="473"/>
      <c r="T75" s="69"/>
      <c r="U75" s="53"/>
      <c r="V75" s="449" t="str">
        <f t="shared" si="0"/>
        <v/>
      </c>
      <c r="W75" s="189" t="str">
        <f t="shared" si="1"/>
        <v/>
      </c>
      <c r="X75" s="189" t="str">
        <f t="shared" si="2"/>
        <v/>
      </c>
      <c r="Z75" s="189" t="str">
        <f t="shared" si="19"/>
        <v/>
      </c>
      <c r="AA75" s="189" t="str">
        <f t="shared" si="20"/>
        <v/>
      </c>
      <c r="AB75" s="189" t="str">
        <f t="shared" si="21"/>
        <v/>
      </c>
      <c r="AC75" s="32" t="str">
        <f t="shared" si="6"/>
        <v/>
      </c>
      <c r="AD75" s="32" t="str">
        <f t="shared" si="7"/>
        <v/>
      </c>
      <c r="AE75" s="32" t="str">
        <f t="shared" si="8"/>
        <v/>
      </c>
      <c r="AF75" s="32" t="str">
        <f t="shared" si="9"/>
        <v/>
      </c>
      <c r="AG75" s="458">
        <f t="shared" si="22"/>
        <v>0</v>
      </c>
      <c r="AH75" s="458">
        <f t="shared" si="23"/>
        <v>1770</v>
      </c>
      <c r="AI75" s="459">
        <f t="shared" si="13"/>
        <v>4330</v>
      </c>
      <c r="AJ75" s="32" t="s">
        <v>210</v>
      </c>
    </row>
    <row r="76" spans="4:36">
      <c r="D76" s="62"/>
      <c r="E76" s="465"/>
      <c r="F76" s="466"/>
      <c r="G76" s="467"/>
      <c r="H76" s="467"/>
      <c r="I76" s="468"/>
      <c r="J76" s="468"/>
      <c r="K76" s="469"/>
      <c r="L76" s="469"/>
      <c r="M76" s="469"/>
      <c r="N76" s="469"/>
      <c r="O76" s="470"/>
      <c r="P76" s="471"/>
      <c r="Q76" s="472"/>
      <c r="R76" s="471"/>
      <c r="S76" s="473"/>
      <c r="T76" s="69"/>
      <c r="U76" s="53"/>
      <c r="V76" s="449" t="str">
        <f t="shared" si="0"/>
        <v/>
      </c>
      <c r="W76" s="189" t="str">
        <f t="shared" si="1"/>
        <v/>
      </c>
      <c r="X76" s="189" t="str">
        <f t="shared" si="2"/>
        <v/>
      </c>
      <c r="Z76" s="189" t="str">
        <f t="shared" si="19"/>
        <v/>
      </c>
      <c r="AA76" s="189" t="str">
        <f t="shared" si="20"/>
        <v/>
      </c>
      <c r="AB76" s="189" t="str">
        <f t="shared" si="21"/>
        <v/>
      </c>
      <c r="AC76" s="32" t="str">
        <f t="shared" si="6"/>
        <v/>
      </c>
      <c r="AD76" s="32" t="str">
        <f t="shared" si="7"/>
        <v/>
      </c>
      <c r="AE76" s="32" t="str">
        <f t="shared" si="8"/>
        <v/>
      </c>
      <c r="AF76" s="32" t="str">
        <f t="shared" si="9"/>
        <v/>
      </c>
      <c r="AG76" s="458">
        <f t="shared" si="22"/>
        <v>0</v>
      </c>
      <c r="AH76" s="458">
        <f t="shared" si="23"/>
        <v>1770</v>
      </c>
      <c r="AI76" s="459">
        <f t="shared" si="13"/>
        <v>4330</v>
      </c>
      <c r="AJ76" s="32" t="s">
        <v>210</v>
      </c>
    </row>
    <row r="77" spans="4:36">
      <c r="D77" s="62"/>
      <c r="E77" s="465"/>
      <c r="F77" s="466"/>
      <c r="G77" s="467"/>
      <c r="H77" s="467"/>
      <c r="I77" s="468"/>
      <c r="J77" s="468"/>
      <c r="K77" s="469"/>
      <c r="L77" s="469"/>
      <c r="M77" s="469"/>
      <c r="N77" s="469"/>
      <c r="O77" s="470"/>
      <c r="P77" s="471"/>
      <c r="Q77" s="472"/>
      <c r="R77" s="471"/>
      <c r="S77" s="473"/>
      <c r="T77" s="69"/>
      <c r="U77" s="53"/>
      <c r="V77" s="449" t="str">
        <f t="shared" si="0"/>
        <v/>
      </c>
      <c r="W77" s="189" t="str">
        <f t="shared" si="1"/>
        <v/>
      </c>
      <c r="X77" s="189" t="str">
        <f t="shared" si="2"/>
        <v/>
      </c>
      <c r="Z77" s="189" t="str">
        <f t="shared" si="19"/>
        <v/>
      </c>
      <c r="AA77" s="189" t="str">
        <f t="shared" si="20"/>
        <v/>
      </c>
      <c r="AB77" s="189" t="str">
        <f t="shared" si="21"/>
        <v/>
      </c>
      <c r="AC77" s="32" t="str">
        <f t="shared" si="6"/>
        <v/>
      </c>
      <c r="AD77" s="32" t="str">
        <f t="shared" si="7"/>
        <v/>
      </c>
      <c r="AE77" s="32" t="str">
        <f t="shared" si="8"/>
        <v/>
      </c>
      <c r="AF77" s="32" t="str">
        <f t="shared" si="9"/>
        <v/>
      </c>
      <c r="AG77" s="458">
        <f t="shared" si="22"/>
        <v>0</v>
      </c>
      <c r="AH77" s="458">
        <f t="shared" si="23"/>
        <v>1770</v>
      </c>
      <c r="AI77" s="459">
        <f t="shared" si="13"/>
        <v>4330</v>
      </c>
      <c r="AJ77" s="32" t="s">
        <v>210</v>
      </c>
    </row>
    <row r="78" spans="4:36">
      <c r="D78" s="62"/>
      <c r="E78" s="465"/>
      <c r="F78" s="466"/>
      <c r="G78" s="467"/>
      <c r="H78" s="467"/>
      <c r="I78" s="468"/>
      <c r="J78" s="468"/>
      <c r="K78" s="469"/>
      <c r="L78" s="469"/>
      <c r="M78" s="469"/>
      <c r="N78" s="469"/>
      <c r="O78" s="470"/>
      <c r="P78" s="471"/>
      <c r="Q78" s="472"/>
      <c r="R78" s="471"/>
      <c r="S78" s="473"/>
      <c r="T78" s="69"/>
      <c r="U78" s="53"/>
      <c r="V78" s="449" t="str">
        <f t="shared" si="0"/>
        <v/>
      </c>
      <c r="W78" s="189" t="str">
        <f t="shared" si="1"/>
        <v/>
      </c>
      <c r="X78" s="189" t="str">
        <f t="shared" si="2"/>
        <v/>
      </c>
      <c r="Z78" s="189" t="str">
        <f t="shared" si="19"/>
        <v/>
      </c>
      <c r="AA78" s="189" t="str">
        <f t="shared" si="20"/>
        <v/>
      </c>
      <c r="AB78" s="189" t="str">
        <f t="shared" si="21"/>
        <v/>
      </c>
      <c r="AC78" s="32" t="str">
        <f t="shared" si="6"/>
        <v/>
      </c>
      <c r="AD78" s="32" t="str">
        <f t="shared" si="7"/>
        <v/>
      </c>
      <c r="AE78" s="32" t="str">
        <f t="shared" si="8"/>
        <v/>
      </c>
      <c r="AF78" s="32" t="str">
        <f t="shared" si="9"/>
        <v/>
      </c>
      <c r="AG78" s="458">
        <f t="shared" si="22"/>
        <v>0</v>
      </c>
      <c r="AH78" s="458">
        <f t="shared" si="23"/>
        <v>1770</v>
      </c>
      <c r="AI78" s="459">
        <f t="shared" si="13"/>
        <v>4330</v>
      </c>
      <c r="AJ78" s="32" t="s">
        <v>210</v>
      </c>
    </row>
    <row r="79" spans="4:36">
      <c r="D79" s="62"/>
      <c r="E79" s="465"/>
      <c r="F79" s="466"/>
      <c r="G79" s="467"/>
      <c r="H79" s="467"/>
      <c r="I79" s="468"/>
      <c r="J79" s="468"/>
      <c r="K79" s="469"/>
      <c r="L79" s="469"/>
      <c r="M79" s="469"/>
      <c r="N79" s="469"/>
      <c r="O79" s="470"/>
      <c r="P79" s="471"/>
      <c r="Q79" s="472"/>
      <c r="R79" s="471"/>
      <c r="S79" s="473"/>
      <c r="T79" s="69"/>
      <c r="U79" s="53"/>
      <c r="V79" s="449" t="str">
        <f t="shared" si="0"/>
        <v/>
      </c>
      <c r="W79" s="189" t="str">
        <f t="shared" si="1"/>
        <v/>
      </c>
      <c r="X79" s="189" t="str">
        <f t="shared" si="2"/>
        <v/>
      </c>
      <c r="Z79" s="189" t="str">
        <f t="shared" si="19"/>
        <v/>
      </c>
      <c r="AA79" s="189" t="str">
        <f t="shared" si="20"/>
        <v/>
      </c>
      <c r="AB79" s="189" t="str">
        <f t="shared" si="21"/>
        <v/>
      </c>
      <c r="AC79" s="32" t="str">
        <f t="shared" si="6"/>
        <v/>
      </c>
      <c r="AD79" s="32" t="str">
        <f t="shared" si="7"/>
        <v/>
      </c>
      <c r="AE79" s="32" t="str">
        <f t="shared" si="8"/>
        <v/>
      </c>
      <c r="AF79" s="32" t="str">
        <f t="shared" si="9"/>
        <v/>
      </c>
      <c r="AG79" s="458">
        <f t="shared" si="22"/>
        <v>0</v>
      </c>
      <c r="AH79" s="458">
        <f t="shared" si="23"/>
        <v>1770</v>
      </c>
      <c r="AI79" s="459">
        <f t="shared" si="13"/>
        <v>4330</v>
      </c>
      <c r="AJ79" s="32" t="s">
        <v>210</v>
      </c>
    </row>
    <row r="80" spans="4:36">
      <c r="D80" s="62"/>
      <c r="E80" s="465"/>
      <c r="F80" s="466"/>
      <c r="G80" s="467"/>
      <c r="H80" s="467"/>
      <c r="I80" s="468"/>
      <c r="J80" s="468"/>
      <c r="K80" s="469"/>
      <c r="L80" s="469"/>
      <c r="M80" s="469"/>
      <c r="N80" s="469"/>
      <c r="O80" s="470"/>
      <c r="P80" s="471"/>
      <c r="Q80" s="472"/>
      <c r="R80" s="471"/>
      <c r="S80" s="473"/>
      <c r="T80" s="69"/>
      <c r="U80" s="53"/>
      <c r="V80" s="449" t="str">
        <f t="shared" si="0"/>
        <v/>
      </c>
      <c r="W80" s="189" t="str">
        <f t="shared" si="1"/>
        <v/>
      </c>
      <c r="X80" s="189" t="str">
        <f t="shared" si="2"/>
        <v/>
      </c>
      <c r="Z80" s="189" t="str">
        <f t="shared" si="19"/>
        <v/>
      </c>
      <c r="AA80" s="189" t="str">
        <f t="shared" si="20"/>
        <v/>
      </c>
      <c r="AB80" s="189" t="str">
        <f t="shared" si="21"/>
        <v/>
      </c>
      <c r="AC80" s="32" t="str">
        <f t="shared" si="6"/>
        <v/>
      </c>
      <c r="AD80" s="32" t="str">
        <f t="shared" si="7"/>
        <v/>
      </c>
      <c r="AE80" s="32" t="str">
        <f t="shared" si="8"/>
        <v/>
      </c>
      <c r="AF80" s="32" t="str">
        <f t="shared" si="9"/>
        <v/>
      </c>
      <c r="AG80" s="458">
        <f t="shared" si="22"/>
        <v>0</v>
      </c>
      <c r="AH80" s="458">
        <f t="shared" si="23"/>
        <v>1770</v>
      </c>
      <c r="AI80" s="459">
        <f t="shared" si="13"/>
        <v>4330</v>
      </c>
      <c r="AJ80" s="32" t="s">
        <v>210</v>
      </c>
    </row>
    <row r="81" spans="4:36">
      <c r="D81" s="62"/>
      <c r="E81" s="465"/>
      <c r="F81" s="466"/>
      <c r="G81" s="467"/>
      <c r="H81" s="467"/>
      <c r="I81" s="468"/>
      <c r="J81" s="468"/>
      <c r="K81" s="469"/>
      <c r="L81" s="469"/>
      <c r="M81" s="469"/>
      <c r="N81" s="469"/>
      <c r="O81" s="470"/>
      <c r="P81" s="471"/>
      <c r="Q81" s="472"/>
      <c r="R81" s="471"/>
      <c r="S81" s="473"/>
      <c r="T81" s="69"/>
      <c r="U81" s="53"/>
      <c r="V81" s="449" t="str">
        <f t="shared" si="0"/>
        <v/>
      </c>
      <c r="W81" s="189" t="str">
        <f t="shared" si="1"/>
        <v/>
      </c>
      <c r="X81" s="189" t="str">
        <f t="shared" si="2"/>
        <v/>
      </c>
      <c r="Z81" s="189" t="str">
        <f t="shared" si="19"/>
        <v/>
      </c>
      <c r="AA81" s="189" t="str">
        <f t="shared" si="20"/>
        <v/>
      </c>
      <c r="AB81" s="189" t="str">
        <f t="shared" si="21"/>
        <v/>
      </c>
      <c r="AC81" s="32" t="str">
        <f t="shared" si="6"/>
        <v/>
      </c>
      <c r="AD81" s="32" t="str">
        <f t="shared" si="7"/>
        <v/>
      </c>
      <c r="AE81" s="32" t="str">
        <f t="shared" si="8"/>
        <v/>
      </c>
      <c r="AF81" s="32" t="str">
        <f t="shared" si="9"/>
        <v/>
      </c>
      <c r="AG81" s="458">
        <f t="shared" si="22"/>
        <v>0</v>
      </c>
      <c r="AH81" s="458">
        <f t="shared" si="23"/>
        <v>1770</v>
      </c>
      <c r="AI81" s="459">
        <f t="shared" si="13"/>
        <v>4330</v>
      </c>
      <c r="AJ81" s="32" t="s">
        <v>210</v>
      </c>
    </row>
    <row r="82" spans="4:36">
      <c r="D82" s="62"/>
      <c r="E82" s="465"/>
      <c r="F82" s="466"/>
      <c r="G82" s="467"/>
      <c r="H82" s="467"/>
      <c r="I82" s="468"/>
      <c r="J82" s="468"/>
      <c r="K82" s="469"/>
      <c r="L82" s="469"/>
      <c r="M82" s="469"/>
      <c r="N82" s="469"/>
      <c r="O82" s="470"/>
      <c r="P82" s="471"/>
      <c r="Q82" s="472"/>
      <c r="R82" s="471"/>
      <c r="S82" s="473"/>
      <c r="T82" s="69"/>
      <c r="U82" s="53"/>
      <c r="V82" s="449" t="str">
        <f t="shared" si="0"/>
        <v/>
      </c>
      <c r="W82" s="189" t="str">
        <f t="shared" si="1"/>
        <v/>
      </c>
      <c r="X82" s="189" t="str">
        <f t="shared" si="2"/>
        <v/>
      </c>
      <c r="Z82" s="189" t="str">
        <f t="shared" si="19"/>
        <v/>
      </c>
      <c r="AA82" s="189" t="str">
        <f t="shared" si="20"/>
        <v/>
      </c>
      <c r="AB82" s="189" t="str">
        <f t="shared" si="21"/>
        <v/>
      </c>
      <c r="AC82" s="32" t="str">
        <f t="shared" si="6"/>
        <v/>
      </c>
      <c r="AD82" s="32" t="str">
        <f t="shared" si="7"/>
        <v/>
      </c>
      <c r="AE82" s="32" t="str">
        <f t="shared" si="8"/>
        <v/>
      </c>
      <c r="AF82" s="32" t="str">
        <f t="shared" si="9"/>
        <v/>
      </c>
      <c r="AG82" s="458">
        <f t="shared" si="22"/>
        <v>0</v>
      </c>
      <c r="AH82" s="458">
        <f t="shared" si="23"/>
        <v>1770</v>
      </c>
      <c r="AI82" s="459">
        <f t="shared" si="13"/>
        <v>4330</v>
      </c>
      <c r="AJ82" s="32" t="s">
        <v>210</v>
      </c>
    </row>
    <row r="83" spans="4:36">
      <c r="D83" s="62"/>
      <c r="E83" s="465"/>
      <c r="F83" s="466"/>
      <c r="G83" s="467"/>
      <c r="H83" s="467"/>
      <c r="I83" s="468"/>
      <c r="J83" s="468"/>
      <c r="K83" s="469"/>
      <c r="L83" s="469"/>
      <c r="M83" s="469"/>
      <c r="N83" s="469"/>
      <c r="O83" s="470"/>
      <c r="P83" s="471"/>
      <c r="Q83" s="472"/>
      <c r="R83" s="471"/>
      <c r="S83" s="473"/>
      <c r="T83" s="69"/>
      <c r="U83" s="53"/>
      <c r="V83" s="449" t="str">
        <f t="shared" si="0"/>
        <v/>
      </c>
      <c r="W83" s="189" t="str">
        <f t="shared" si="1"/>
        <v/>
      </c>
      <c r="X83" s="189" t="str">
        <f t="shared" si="2"/>
        <v/>
      </c>
      <c r="Z83" s="189" t="str">
        <f t="shared" si="19"/>
        <v/>
      </c>
      <c r="AA83" s="189" t="str">
        <f t="shared" si="20"/>
        <v/>
      </c>
      <c r="AB83" s="189" t="str">
        <f t="shared" si="21"/>
        <v/>
      </c>
      <c r="AC83" s="32" t="str">
        <f t="shared" si="6"/>
        <v/>
      </c>
      <c r="AD83" s="32" t="str">
        <f t="shared" si="7"/>
        <v/>
      </c>
      <c r="AE83" s="32" t="str">
        <f t="shared" si="8"/>
        <v/>
      </c>
      <c r="AF83" s="32" t="str">
        <f t="shared" si="9"/>
        <v/>
      </c>
      <c r="AG83" s="458">
        <f t="shared" si="22"/>
        <v>0</v>
      </c>
      <c r="AH83" s="458">
        <f t="shared" si="23"/>
        <v>1770</v>
      </c>
      <c r="AI83" s="459">
        <f t="shared" si="13"/>
        <v>4330</v>
      </c>
      <c r="AJ83" s="32" t="s">
        <v>210</v>
      </c>
    </row>
    <row r="84" spans="4:36">
      <c r="D84" s="62"/>
      <c r="E84" s="465"/>
      <c r="F84" s="466"/>
      <c r="G84" s="467"/>
      <c r="H84" s="467"/>
      <c r="I84" s="468"/>
      <c r="J84" s="468"/>
      <c r="K84" s="469"/>
      <c r="L84" s="469"/>
      <c r="M84" s="469"/>
      <c r="N84" s="469"/>
      <c r="O84" s="470"/>
      <c r="P84" s="471"/>
      <c r="Q84" s="472"/>
      <c r="R84" s="471"/>
      <c r="S84" s="473"/>
      <c r="T84" s="69"/>
      <c r="U84" s="53"/>
      <c r="V84" s="449" t="str">
        <f t="shared" si="0"/>
        <v/>
      </c>
      <c r="W84" s="189" t="str">
        <f t="shared" si="1"/>
        <v/>
      </c>
      <c r="X84" s="189" t="str">
        <f t="shared" si="2"/>
        <v/>
      </c>
      <c r="Z84" s="189" t="str">
        <f t="shared" si="19"/>
        <v/>
      </c>
      <c r="AA84" s="189" t="str">
        <f t="shared" si="20"/>
        <v/>
      </c>
      <c r="AB84" s="189" t="str">
        <f t="shared" si="21"/>
        <v/>
      </c>
      <c r="AC84" s="32" t="str">
        <f t="shared" si="6"/>
        <v/>
      </c>
      <c r="AD84" s="32" t="str">
        <f t="shared" si="7"/>
        <v/>
      </c>
      <c r="AE84" s="32" t="str">
        <f t="shared" si="8"/>
        <v/>
      </c>
      <c r="AF84" s="32" t="str">
        <f t="shared" si="9"/>
        <v/>
      </c>
      <c r="AG84" s="458">
        <f t="shared" si="22"/>
        <v>0</v>
      </c>
      <c r="AH84" s="458">
        <f t="shared" si="23"/>
        <v>1770</v>
      </c>
      <c r="AI84" s="459">
        <f t="shared" si="13"/>
        <v>4330</v>
      </c>
      <c r="AJ84" s="32" t="s">
        <v>210</v>
      </c>
    </row>
    <row r="85" spans="4:36">
      <c r="D85" s="62"/>
      <c r="E85" s="465"/>
      <c r="F85" s="466"/>
      <c r="G85" s="467"/>
      <c r="H85" s="467"/>
      <c r="I85" s="468"/>
      <c r="J85" s="468"/>
      <c r="K85" s="469"/>
      <c r="L85" s="469"/>
      <c r="M85" s="469"/>
      <c r="N85" s="469"/>
      <c r="O85" s="470"/>
      <c r="P85" s="471"/>
      <c r="Q85" s="472"/>
      <c r="R85" s="471"/>
      <c r="S85" s="473"/>
      <c r="T85" s="69"/>
      <c r="U85" s="53"/>
      <c r="V85" s="449" t="str">
        <f t="shared" si="0"/>
        <v/>
      </c>
      <c r="W85" s="189" t="str">
        <f t="shared" si="1"/>
        <v/>
      </c>
      <c r="X85" s="189" t="str">
        <f t="shared" si="2"/>
        <v/>
      </c>
      <c r="Z85" s="189" t="str">
        <f t="shared" si="19"/>
        <v/>
      </c>
      <c r="AA85" s="189" t="str">
        <f t="shared" si="20"/>
        <v/>
      </c>
      <c r="AB85" s="189" t="str">
        <f t="shared" si="21"/>
        <v/>
      </c>
      <c r="AC85" s="32" t="str">
        <f t="shared" si="6"/>
        <v/>
      </c>
      <c r="AD85" s="32" t="str">
        <f t="shared" si="7"/>
        <v/>
      </c>
      <c r="AE85" s="32" t="str">
        <f t="shared" si="8"/>
        <v/>
      </c>
      <c r="AF85" s="32" t="str">
        <f t="shared" si="9"/>
        <v/>
      </c>
      <c r="AG85" s="458">
        <f t="shared" si="22"/>
        <v>0</v>
      </c>
      <c r="AH85" s="458">
        <f t="shared" si="23"/>
        <v>1770</v>
      </c>
      <c r="AI85" s="459">
        <f t="shared" si="13"/>
        <v>4330</v>
      </c>
      <c r="AJ85" s="32" t="s">
        <v>210</v>
      </c>
    </row>
    <row r="86" spans="4:36">
      <c r="D86" s="62"/>
      <c r="E86" s="465"/>
      <c r="F86" s="466"/>
      <c r="G86" s="467"/>
      <c r="H86" s="467"/>
      <c r="I86" s="468"/>
      <c r="J86" s="468"/>
      <c r="K86" s="469"/>
      <c r="L86" s="469"/>
      <c r="M86" s="469"/>
      <c r="N86" s="469"/>
      <c r="O86" s="470"/>
      <c r="P86" s="471"/>
      <c r="Q86" s="472"/>
      <c r="R86" s="471"/>
      <c r="S86" s="473"/>
      <c r="T86" s="69"/>
      <c r="U86" s="53"/>
      <c r="V86" s="449" t="str">
        <f t="shared" si="0"/>
        <v/>
      </c>
      <c r="W86" s="189" t="str">
        <f t="shared" si="1"/>
        <v/>
      </c>
      <c r="X86" s="189" t="str">
        <f t="shared" si="2"/>
        <v/>
      </c>
      <c r="Z86" s="189" t="str">
        <f t="shared" si="19"/>
        <v/>
      </c>
      <c r="AA86" s="189" t="str">
        <f t="shared" si="20"/>
        <v/>
      </c>
      <c r="AB86" s="189" t="str">
        <f t="shared" si="21"/>
        <v/>
      </c>
      <c r="AC86" s="32" t="str">
        <f t="shared" si="6"/>
        <v/>
      </c>
      <c r="AD86" s="32" t="str">
        <f t="shared" si="7"/>
        <v/>
      </c>
      <c r="AE86" s="32" t="str">
        <f t="shared" si="8"/>
        <v/>
      </c>
      <c r="AF86" s="32" t="str">
        <f t="shared" si="9"/>
        <v/>
      </c>
      <c r="AG86" s="458">
        <f t="shared" si="22"/>
        <v>0</v>
      </c>
      <c r="AH86" s="458">
        <f t="shared" si="23"/>
        <v>1770</v>
      </c>
      <c r="AI86" s="459">
        <f t="shared" si="13"/>
        <v>4330</v>
      </c>
      <c r="AJ86" s="32" t="s">
        <v>210</v>
      </c>
    </row>
    <row r="87" spans="4:36">
      <c r="D87" s="62"/>
      <c r="E87" s="465"/>
      <c r="F87" s="466"/>
      <c r="G87" s="467"/>
      <c r="H87" s="467"/>
      <c r="I87" s="468"/>
      <c r="J87" s="468"/>
      <c r="K87" s="469"/>
      <c r="L87" s="469"/>
      <c r="M87" s="469"/>
      <c r="N87" s="469"/>
      <c r="O87" s="470"/>
      <c r="P87" s="471"/>
      <c r="Q87" s="472"/>
      <c r="R87" s="471"/>
      <c r="S87" s="473"/>
      <c r="T87" s="69"/>
      <c r="U87" s="53"/>
      <c r="V87" s="449" t="str">
        <f t="shared" si="0"/>
        <v/>
      </c>
      <c r="W87" s="189" t="str">
        <f t="shared" si="1"/>
        <v/>
      </c>
      <c r="X87" s="189" t="str">
        <f t="shared" si="2"/>
        <v/>
      </c>
      <c r="Z87" s="189" t="str">
        <f t="shared" si="19"/>
        <v/>
      </c>
      <c r="AA87" s="189" t="str">
        <f t="shared" si="20"/>
        <v/>
      </c>
      <c r="AB87" s="189" t="str">
        <f t="shared" si="21"/>
        <v/>
      </c>
      <c r="AC87" s="32" t="str">
        <f t="shared" si="6"/>
        <v/>
      </c>
      <c r="AD87" s="32" t="str">
        <f t="shared" si="7"/>
        <v/>
      </c>
      <c r="AE87" s="32" t="str">
        <f t="shared" si="8"/>
        <v/>
      </c>
      <c r="AF87" s="32" t="str">
        <f t="shared" si="9"/>
        <v/>
      </c>
      <c r="AG87" s="458">
        <f t="shared" si="22"/>
        <v>0</v>
      </c>
      <c r="AH87" s="458">
        <f t="shared" si="23"/>
        <v>1770</v>
      </c>
      <c r="AI87" s="459">
        <f t="shared" si="13"/>
        <v>4330</v>
      </c>
      <c r="AJ87" s="32" t="s">
        <v>210</v>
      </c>
    </row>
    <row r="88" spans="4:36">
      <c r="D88" s="62"/>
      <c r="E88" s="465"/>
      <c r="F88" s="466"/>
      <c r="G88" s="467"/>
      <c r="H88" s="467"/>
      <c r="I88" s="468"/>
      <c r="J88" s="468"/>
      <c r="K88" s="469"/>
      <c r="L88" s="469"/>
      <c r="M88" s="469"/>
      <c r="N88" s="469"/>
      <c r="O88" s="470"/>
      <c r="P88" s="471"/>
      <c r="Q88" s="472"/>
      <c r="R88" s="471"/>
      <c r="S88" s="473"/>
      <c r="T88" s="69"/>
      <c r="U88" s="53"/>
      <c r="V88" s="449" t="str">
        <f t="shared" si="0"/>
        <v/>
      </c>
      <c r="W88" s="189" t="str">
        <f t="shared" si="1"/>
        <v/>
      </c>
      <c r="X88" s="189" t="str">
        <f t="shared" si="2"/>
        <v/>
      </c>
      <c r="Z88" s="189" t="str">
        <f t="shared" si="19"/>
        <v/>
      </c>
      <c r="AA88" s="189" t="str">
        <f t="shared" si="20"/>
        <v/>
      </c>
      <c r="AB88" s="189" t="str">
        <f t="shared" si="21"/>
        <v/>
      </c>
      <c r="AC88" s="32" t="str">
        <f t="shared" si="6"/>
        <v/>
      </c>
      <c r="AD88" s="32" t="str">
        <f t="shared" si="7"/>
        <v/>
      </c>
      <c r="AE88" s="32" t="str">
        <f t="shared" si="8"/>
        <v/>
      </c>
      <c r="AF88" s="32" t="str">
        <f t="shared" si="9"/>
        <v/>
      </c>
      <c r="AG88" s="458">
        <f t="shared" si="22"/>
        <v>0</v>
      </c>
      <c r="AH88" s="458">
        <f t="shared" si="23"/>
        <v>1770</v>
      </c>
      <c r="AI88" s="459">
        <f t="shared" si="13"/>
        <v>4330</v>
      </c>
      <c r="AJ88" s="32" t="s">
        <v>210</v>
      </c>
    </row>
    <row r="89" spans="4:36">
      <c r="D89" s="70"/>
      <c r="E89" s="474"/>
      <c r="F89" s="475"/>
      <c r="G89" s="476"/>
      <c r="H89" s="476"/>
      <c r="I89" s="477"/>
      <c r="J89" s="477"/>
      <c r="K89" s="478"/>
      <c r="L89" s="478"/>
      <c r="M89" s="478"/>
      <c r="N89" s="478"/>
      <c r="O89" s="479"/>
      <c r="P89" s="480"/>
      <c r="Q89" s="480"/>
      <c r="R89" s="480"/>
      <c r="S89" s="478"/>
      <c r="T89" s="75"/>
      <c r="U89" s="47"/>
      <c r="V89" s="449" t="str">
        <f t="shared" si="0"/>
        <v/>
      </c>
      <c r="W89" s="189" t="str">
        <f t="shared" si="1"/>
        <v/>
      </c>
      <c r="X89" s="189" t="str">
        <f t="shared" si="2"/>
        <v/>
      </c>
      <c r="Z89" s="189" t="str">
        <f t="shared" si="19"/>
        <v/>
      </c>
      <c r="AA89" s="189" t="str">
        <f t="shared" si="20"/>
        <v/>
      </c>
      <c r="AB89" s="189" t="str">
        <f t="shared" si="21"/>
        <v/>
      </c>
      <c r="AC89" s="32" t="str">
        <f t="shared" si="6"/>
        <v/>
      </c>
      <c r="AD89" s="32" t="str">
        <f t="shared" si="7"/>
        <v/>
      </c>
      <c r="AE89" s="32" t="str">
        <f t="shared" si="8"/>
        <v/>
      </c>
      <c r="AF89" s="32" t="str">
        <f t="shared" si="9"/>
        <v/>
      </c>
      <c r="AG89" s="458">
        <f t="shared" si="22"/>
        <v>0</v>
      </c>
      <c r="AH89" s="458">
        <f t="shared" si="23"/>
        <v>1770</v>
      </c>
      <c r="AI89" s="459">
        <f t="shared" si="13"/>
        <v>4330</v>
      </c>
      <c r="AJ89" s="32" t="s">
        <v>210</v>
      </c>
    </row>
    <row r="90" spans="4:36">
      <c r="E90" s="481"/>
      <c r="F90" s="482"/>
      <c r="G90" s="483"/>
      <c r="H90" s="483"/>
      <c r="I90" s="484"/>
      <c r="J90" s="484"/>
      <c r="K90" s="485"/>
      <c r="L90" s="485"/>
      <c r="M90" s="485"/>
      <c r="N90" s="485"/>
      <c r="O90" s="486"/>
      <c r="P90" s="487"/>
      <c r="Q90" s="487"/>
      <c r="R90" s="487"/>
      <c r="S90" s="485"/>
      <c r="AB90" s="189" t="str">
        <f>IF($AG90=0,"",WEEKDAY(AA90,2))</f>
        <v/>
      </c>
      <c r="AD90" s="32" t="str">
        <f>IF($AG90=0,"",$I90)</f>
        <v/>
      </c>
    </row>
    <row r="91" spans="4:36">
      <c r="E91" s="481"/>
      <c r="F91" s="482"/>
      <c r="G91" s="483"/>
      <c r="H91" s="483"/>
      <c r="I91" s="484"/>
      <c r="J91" s="484"/>
      <c r="K91" s="485"/>
      <c r="L91" s="485"/>
      <c r="M91" s="485"/>
      <c r="N91" s="485"/>
      <c r="O91" s="486"/>
      <c r="P91" s="487"/>
      <c r="Q91" s="487"/>
      <c r="R91" s="487"/>
      <c r="S91" s="485"/>
    </row>
    <row r="92" spans="4:36">
      <c r="E92" s="481"/>
      <c r="F92" s="482"/>
      <c r="G92" s="483"/>
      <c r="H92" s="483"/>
      <c r="I92" s="484"/>
      <c r="J92" s="484"/>
      <c r="K92" s="485"/>
      <c r="L92" s="485"/>
      <c r="M92" s="485"/>
      <c r="N92" s="485"/>
      <c r="O92" s="486"/>
      <c r="P92" s="487"/>
      <c r="Q92" s="487"/>
      <c r="R92" s="487"/>
      <c r="S92" s="485"/>
    </row>
    <row r="93" spans="4:36">
      <c r="E93" s="481"/>
      <c r="F93" s="482"/>
      <c r="G93" s="483"/>
      <c r="H93" s="483"/>
      <c r="I93" s="484"/>
      <c r="J93" s="484"/>
      <c r="K93" s="485"/>
      <c r="L93" s="485"/>
      <c r="M93" s="485"/>
      <c r="N93" s="485"/>
      <c r="O93" s="486"/>
      <c r="P93" s="487"/>
      <c r="Q93" s="487"/>
      <c r="R93" s="487"/>
      <c r="S93" s="485"/>
    </row>
    <row r="94" spans="4:36">
      <c r="E94" s="481"/>
      <c r="F94" s="482"/>
      <c r="G94" s="483"/>
      <c r="H94" s="483"/>
      <c r="I94" s="484"/>
      <c r="J94" s="484"/>
      <c r="K94" s="485"/>
      <c r="L94" s="485"/>
      <c r="M94" s="485"/>
      <c r="N94" s="485"/>
      <c r="O94" s="486"/>
      <c r="P94" s="487"/>
      <c r="Q94" s="487"/>
      <c r="R94" s="487"/>
      <c r="S94" s="485"/>
    </row>
    <row r="95" spans="4:36">
      <c r="E95" s="481"/>
      <c r="F95" s="482"/>
      <c r="G95" s="483"/>
      <c r="H95" s="483"/>
      <c r="I95" s="484"/>
      <c r="J95" s="484"/>
      <c r="K95" s="485"/>
      <c r="L95" s="485"/>
      <c r="M95" s="485"/>
      <c r="N95" s="485"/>
      <c r="O95" s="486"/>
      <c r="P95" s="487"/>
      <c r="Q95" s="487"/>
      <c r="R95" s="487"/>
      <c r="S95" s="485"/>
    </row>
    <row r="96" spans="4:36">
      <c r="E96" s="481"/>
      <c r="F96" s="482"/>
      <c r="G96" s="483"/>
      <c r="H96" s="483"/>
      <c r="I96" s="484"/>
      <c r="J96" s="484"/>
      <c r="K96" s="485"/>
      <c r="L96" s="485"/>
      <c r="M96" s="485"/>
      <c r="N96" s="485"/>
      <c r="O96" s="486"/>
      <c r="P96" s="487"/>
      <c r="Q96" s="487"/>
      <c r="R96" s="487"/>
      <c r="S96" s="485"/>
    </row>
    <row r="97" spans="5:19">
      <c r="E97" s="481"/>
      <c r="F97" s="482"/>
      <c r="G97" s="483"/>
      <c r="H97" s="483"/>
      <c r="I97" s="484"/>
      <c r="J97" s="484"/>
      <c r="K97" s="485"/>
      <c r="L97" s="485"/>
      <c r="M97" s="485"/>
      <c r="N97" s="485"/>
      <c r="O97" s="486"/>
      <c r="P97" s="487"/>
      <c r="Q97" s="487"/>
      <c r="R97" s="487"/>
      <c r="S97" s="485"/>
    </row>
    <row r="98" spans="5:19">
      <c r="E98" s="481"/>
      <c r="F98" s="482"/>
      <c r="G98" s="483"/>
      <c r="H98" s="483"/>
      <c r="I98" s="484"/>
      <c r="J98" s="484"/>
      <c r="K98" s="485"/>
      <c r="L98" s="485"/>
      <c r="M98" s="485"/>
      <c r="N98" s="485"/>
      <c r="O98" s="486"/>
      <c r="P98" s="487"/>
      <c r="Q98" s="487"/>
      <c r="R98" s="487"/>
      <c r="S98" s="485"/>
    </row>
    <row r="99" spans="5:19">
      <c r="E99" s="481"/>
      <c r="F99" s="482"/>
      <c r="G99" s="483"/>
      <c r="H99" s="483"/>
      <c r="I99" s="484"/>
      <c r="J99" s="484"/>
      <c r="K99" s="485"/>
      <c r="L99" s="485"/>
      <c r="M99" s="485"/>
      <c r="N99" s="485"/>
      <c r="O99" s="486"/>
      <c r="P99" s="487"/>
      <c r="Q99" s="487"/>
      <c r="R99" s="487"/>
      <c r="S99" s="485"/>
    </row>
    <row r="100" spans="5:19">
      <c r="E100" s="481"/>
      <c r="F100" s="482"/>
      <c r="G100" s="483"/>
      <c r="H100" s="483"/>
      <c r="I100" s="484"/>
      <c r="J100" s="484"/>
      <c r="K100" s="485"/>
      <c r="L100" s="485"/>
      <c r="M100" s="485"/>
      <c r="N100" s="485"/>
      <c r="O100" s="486"/>
      <c r="P100" s="487"/>
      <c r="Q100" s="487"/>
      <c r="R100" s="487"/>
      <c r="S100" s="485"/>
    </row>
    <row r="101" spans="5:19">
      <c r="E101" s="481"/>
      <c r="F101" s="482"/>
      <c r="G101" s="483"/>
      <c r="H101" s="483"/>
      <c r="I101" s="484"/>
      <c r="J101" s="484"/>
      <c r="K101" s="485"/>
      <c r="L101" s="485"/>
      <c r="M101" s="485"/>
      <c r="N101" s="485"/>
      <c r="O101" s="486"/>
      <c r="P101" s="487"/>
      <c r="Q101" s="487"/>
      <c r="R101" s="487"/>
      <c r="S101" s="485"/>
    </row>
    <row r="102" spans="5:19">
      <c r="E102" s="481"/>
      <c r="F102" s="482"/>
      <c r="G102" s="483"/>
      <c r="H102" s="483"/>
      <c r="I102" s="484"/>
      <c r="J102" s="484"/>
      <c r="K102" s="485"/>
      <c r="L102" s="485"/>
      <c r="M102" s="485"/>
      <c r="N102" s="485"/>
      <c r="O102" s="486"/>
      <c r="P102" s="487"/>
      <c r="Q102" s="487"/>
      <c r="R102" s="487"/>
      <c r="S102" s="485"/>
    </row>
    <row r="103" spans="5:19">
      <c r="E103" s="481"/>
      <c r="F103" s="482"/>
      <c r="G103" s="483"/>
      <c r="H103" s="483"/>
      <c r="I103" s="484"/>
      <c r="J103" s="484"/>
      <c r="K103" s="485"/>
      <c r="L103" s="485"/>
      <c r="M103" s="485"/>
      <c r="N103" s="485"/>
      <c r="O103" s="486"/>
      <c r="P103" s="487"/>
      <c r="Q103" s="487"/>
      <c r="R103" s="487"/>
      <c r="S103" s="485"/>
    </row>
    <row r="104" spans="5:19">
      <c r="E104" s="481"/>
      <c r="F104" s="482"/>
      <c r="G104" s="483"/>
      <c r="H104" s="483"/>
      <c r="I104" s="484"/>
      <c r="J104" s="484"/>
      <c r="K104" s="485"/>
      <c r="L104" s="485"/>
      <c r="M104" s="485"/>
      <c r="N104" s="485"/>
      <c r="O104" s="486"/>
      <c r="P104" s="487"/>
      <c r="Q104" s="487"/>
      <c r="R104" s="487"/>
      <c r="S104" s="485"/>
    </row>
    <row r="105" spans="5:19">
      <c r="E105" s="481"/>
      <c r="F105" s="482"/>
      <c r="G105" s="483"/>
      <c r="H105" s="483"/>
      <c r="I105" s="484"/>
      <c r="J105" s="484"/>
      <c r="K105" s="485"/>
      <c r="L105" s="485"/>
      <c r="M105" s="485"/>
      <c r="N105" s="485"/>
      <c r="O105" s="486"/>
      <c r="P105" s="487"/>
      <c r="Q105" s="487"/>
      <c r="R105" s="487"/>
      <c r="S105" s="485"/>
    </row>
    <row r="106" spans="5:19">
      <c r="E106" s="481"/>
      <c r="F106" s="482"/>
      <c r="G106" s="483"/>
      <c r="H106" s="483"/>
      <c r="I106" s="484"/>
      <c r="J106" s="484"/>
      <c r="K106" s="485"/>
      <c r="L106" s="485"/>
      <c r="M106" s="485"/>
      <c r="N106" s="485"/>
      <c r="O106" s="486"/>
      <c r="P106" s="487"/>
      <c r="Q106" s="487"/>
      <c r="R106" s="487"/>
      <c r="S106" s="485"/>
    </row>
    <row r="107" spans="5:19">
      <c r="E107" s="481"/>
      <c r="F107" s="482"/>
      <c r="G107" s="483"/>
      <c r="H107" s="483"/>
      <c r="I107" s="484"/>
      <c r="J107" s="484"/>
      <c r="K107" s="485"/>
      <c r="L107" s="485"/>
      <c r="M107" s="485"/>
      <c r="N107" s="485"/>
      <c r="O107" s="486"/>
      <c r="P107" s="487"/>
      <c r="Q107" s="487"/>
      <c r="R107" s="487"/>
      <c r="S107" s="485"/>
    </row>
    <row r="108" spans="5:19">
      <c r="E108" s="481"/>
      <c r="F108" s="482"/>
      <c r="G108" s="483"/>
      <c r="H108" s="483"/>
      <c r="I108" s="484"/>
      <c r="J108" s="484"/>
      <c r="K108" s="485"/>
      <c r="L108" s="485"/>
      <c r="M108" s="485"/>
      <c r="N108" s="485"/>
      <c r="O108" s="486"/>
      <c r="P108" s="487"/>
      <c r="Q108" s="487"/>
      <c r="R108" s="487"/>
      <c r="S108" s="485"/>
    </row>
    <row r="109" spans="5:19">
      <c r="E109" s="481"/>
      <c r="F109" s="482"/>
      <c r="G109" s="483"/>
      <c r="H109" s="483"/>
      <c r="I109" s="484"/>
      <c r="J109" s="484"/>
      <c r="K109" s="485"/>
      <c r="L109" s="485"/>
      <c r="M109" s="485"/>
      <c r="N109" s="485"/>
      <c r="O109" s="486"/>
      <c r="P109" s="487"/>
      <c r="Q109" s="487"/>
      <c r="R109" s="487"/>
      <c r="S109" s="485"/>
    </row>
    <row r="110" spans="5:19">
      <c r="E110" s="481"/>
      <c r="F110" s="482"/>
      <c r="G110" s="483"/>
      <c r="H110" s="483"/>
      <c r="I110" s="484"/>
      <c r="J110" s="484"/>
      <c r="K110" s="485"/>
      <c r="L110" s="485"/>
      <c r="M110" s="485"/>
      <c r="N110" s="485"/>
      <c r="O110" s="486"/>
      <c r="P110" s="487"/>
      <c r="Q110" s="487"/>
      <c r="R110" s="487"/>
      <c r="S110" s="485"/>
    </row>
    <row r="111" spans="5:19">
      <c r="E111" s="481"/>
      <c r="F111" s="482"/>
      <c r="G111" s="483"/>
      <c r="H111" s="483"/>
      <c r="I111" s="484"/>
      <c r="J111" s="484"/>
      <c r="K111" s="485"/>
      <c r="L111" s="485"/>
      <c r="M111" s="485"/>
      <c r="N111" s="485"/>
      <c r="O111" s="486"/>
      <c r="P111" s="487"/>
      <c r="Q111" s="487"/>
      <c r="R111" s="487"/>
      <c r="S111" s="485"/>
    </row>
    <row r="112" spans="5:19">
      <c r="E112" s="481"/>
      <c r="F112" s="482"/>
      <c r="G112" s="483"/>
      <c r="H112" s="483"/>
      <c r="I112" s="484"/>
      <c r="J112" s="484"/>
      <c r="K112" s="485"/>
      <c r="L112" s="485"/>
      <c r="M112" s="485"/>
      <c r="N112" s="485"/>
      <c r="O112" s="486"/>
      <c r="P112" s="487"/>
      <c r="Q112" s="487"/>
      <c r="R112" s="487"/>
      <c r="S112" s="485"/>
    </row>
    <row r="113" spans="5:19">
      <c r="E113" s="481"/>
      <c r="F113" s="482"/>
      <c r="G113" s="483"/>
      <c r="H113" s="483"/>
      <c r="I113" s="484"/>
      <c r="J113" s="484"/>
      <c r="K113" s="485"/>
      <c r="L113" s="485"/>
      <c r="M113" s="485"/>
      <c r="N113" s="485"/>
      <c r="O113" s="486"/>
      <c r="P113" s="487"/>
      <c r="Q113" s="487"/>
      <c r="R113" s="487"/>
      <c r="S113" s="485"/>
    </row>
    <row r="114" spans="5:19">
      <c r="E114" s="481"/>
      <c r="F114" s="482"/>
      <c r="G114" s="483"/>
      <c r="H114" s="483"/>
      <c r="I114" s="484"/>
      <c r="J114" s="484"/>
      <c r="K114" s="485"/>
      <c r="L114" s="485"/>
      <c r="M114" s="485"/>
      <c r="N114" s="485"/>
      <c r="O114" s="486"/>
      <c r="P114" s="487"/>
      <c r="Q114" s="487"/>
      <c r="R114" s="487"/>
      <c r="S114" s="485"/>
    </row>
    <row r="115" spans="5:19">
      <c r="E115" s="481"/>
      <c r="F115" s="482"/>
      <c r="G115" s="483"/>
      <c r="H115" s="483"/>
      <c r="I115" s="484"/>
      <c r="J115" s="484"/>
      <c r="K115" s="485"/>
      <c r="L115" s="485"/>
      <c r="M115" s="485"/>
      <c r="N115" s="485"/>
      <c r="O115" s="486"/>
      <c r="P115" s="487"/>
      <c r="Q115" s="487"/>
      <c r="R115" s="487"/>
      <c r="S115" s="485"/>
    </row>
    <row r="116" spans="5:19">
      <c r="E116" s="481"/>
      <c r="F116" s="482"/>
      <c r="G116" s="483"/>
      <c r="H116" s="483"/>
      <c r="I116" s="484"/>
      <c r="J116" s="484"/>
      <c r="K116" s="485"/>
      <c r="L116" s="485"/>
      <c r="M116" s="485"/>
      <c r="N116" s="485"/>
      <c r="O116" s="486"/>
      <c r="P116" s="487"/>
      <c r="Q116" s="487"/>
      <c r="R116" s="487"/>
      <c r="S116" s="485"/>
    </row>
    <row r="117" spans="5:19">
      <c r="E117" s="481"/>
      <c r="F117" s="482"/>
      <c r="G117" s="483"/>
      <c r="H117" s="483"/>
      <c r="I117" s="484"/>
      <c r="J117" s="484"/>
      <c r="K117" s="485"/>
      <c r="L117" s="485"/>
      <c r="M117" s="485"/>
      <c r="N117" s="485"/>
      <c r="O117" s="486"/>
      <c r="P117" s="487"/>
      <c r="Q117" s="487"/>
      <c r="R117" s="487"/>
      <c r="S117" s="485"/>
    </row>
    <row r="118" spans="5:19">
      <c r="E118" s="481"/>
      <c r="F118" s="482"/>
      <c r="G118" s="483"/>
      <c r="H118" s="483"/>
      <c r="I118" s="484"/>
      <c r="J118" s="484"/>
      <c r="K118" s="485"/>
      <c r="L118" s="485"/>
      <c r="M118" s="485"/>
      <c r="N118" s="485"/>
      <c r="O118" s="486"/>
      <c r="P118" s="487"/>
      <c r="Q118" s="487"/>
      <c r="R118" s="487"/>
      <c r="S118" s="485"/>
    </row>
    <row r="119" spans="5:19">
      <c r="E119" s="481"/>
      <c r="F119" s="482"/>
      <c r="G119" s="483"/>
      <c r="H119" s="483"/>
      <c r="I119" s="484"/>
      <c r="J119" s="484"/>
      <c r="K119" s="485"/>
      <c r="L119" s="485"/>
      <c r="M119" s="485"/>
      <c r="N119" s="485"/>
      <c r="O119" s="486"/>
      <c r="P119" s="487"/>
      <c r="Q119" s="487"/>
      <c r="R119" s="487"/>
      <c r="S119" s="485"/>
    </row>
    <row r="120" spans="5:19">
      <c r="E120" s="481"/>
      <c r="F120" s="482"/>
      <c r="G120" s="483"/>
      <c r="H120" s="483"/>
      <c r="I120" s="484"/>
      <c r="J120" s="484"/>
      <c r="K120" s="485"/>
      <c r="L120" s="485"/>
      <c r="M120" s="485"/>
      <c r="N120" s="485"/>
      <c r="O120" s="486"/>
      <c r="P120" s="487"/>
      <c r="Q120" s="487"/>
      <c r="R120" s="487"/>
      <c r="S120" s="485"/>
    </row>
    <row r="121" spans="5:19">
      <c r="E121" s="481"/>
      <c r="F121" s="482"/>
      <c r="G121" s="483"/>
      <c r="H121" s="483"/>
      <c r="I121" s="484"/>
      <c r="J121" s="484"/>
      <c r="K121" s="485"/>
      <c r="L121" s="485"/>
      <c r="M121" s="485"/>
      <c r="N121" s="485"/>
      <c r="O121" s="486"/>
      <c r="P121" s="487"/>
      <c r="Q121" s="487"/>
      <c r="R121" s="487"/>
      <c r="S121" s="485"/>
    </row>
    <row r="122" spans="5:19">
      <c r="E122" s="481"/>
      <c r="F122" s="482"/>
      <c r="G122" s="483"/>
      <c r="H122" s="483"/>
      <c r="I122" s="484"/>
      <c r="J122" s="484"/>
      <c r="K122" s="485"/>
      <c r="L122" s="485"/>
      <c r="M122" s="485"/>
      <c r="N122" s="485"/>
      <c r="O122" s="486"/>
      <c r="P122" s="487"/>
      <c r="Q122" s="487"/>
      <c r="R122" s="487"/>
      <c r="S122" s="485"/>
    </row>
    <row r="123" spans="5:19">
      <c r="E123" s="481"/>
      <c r="F123" s="482"/>
      <c r="G123" s="483"/>
      <c r="H123" s="483"/>
      <c r="I123" s="484"/>
      <c r="J123" s="484"/>
      <c r="K123" s="485"/>
      <c r="L123" s="485"/>
      <c r="M123" s="485"/>
      <c r="N123" s="485"/>
      <c r="O123" s="486"/>
      <c r="P123" s="487"/>
      <c r="Q123" s="487"/>
      <c r="R123" s="487"/>
      <c r="S123" s="485"/>
    </row>
    <row r="124" spans="5:19">
      <c r="E124" s="481"/>
      <c r="F124" s="482"/>
      <c r="G124" s="483"/>
      <c r="H124" s="483"/>
      <c r="I124" s="484"/>
      <c r="J124" s="484"/>
      <c r="K124" s="485"/>
      <c r="L124" s="485"/>
      <c r="M124" s="485"/>
      <c r="N124" s="485"/>
      <c r="O124" s="486"/>
      <c r="P124" s="487"/>
      <c r="Q124" s="487"/>
      <c r="R124" s="487"/>
      <c r="S124" s="485"/>
    </row>
    <row r="125" spans="5:19">
      <c r="E125" s="481"/>
      <c r="F125" s="482"/>
      <c r="G125" s="483"/>
      <c r="H125" s="483"/>
      <c r="I125" s="484"/>
      <c r="J125" s="484"/>
      <c r="K125" s="485"/>
      <c r="L125" s="485"/>
      <c r="M125" s="485"/>
      <c r="N125" s="485"/>
      <c r="O125" s="486"/>
      <c r="P125" s="487"/>
      <c r="Q125" s="487"/>
      <c r="R125" s="487"/>
      <c r="S125" s="485"/>
    </row>
    <row r="126" spans="5:19">
      <c r="E126" s="481"/>
      <c r="F126" s="482"/>
      <c r="G126" s="483"/>
      <c r="H126" s="483"/>
      <c r="I126" s="484"/>
      <c r="J126" s="484"/>
      <c r="K126" s="485"/>
      <c r="L126" s="485"/>
      <c r="M126" s="485"/>
      <c r="N126" s="485"/>
      <c r="O126" s="486"/>
      <c r="P126" s="487"/>
      <c r="Q126" s="487"/>
      <c r="R126" s="487"/>
      <c r="S126" s="485"/>
    </row>
    <row r="127" spans="5:19">
      <c r="E127" s="481"/>
      <c r="F127" s="482"/>
      <c r="G127" s="483"/>
      <c r="H127" s="483"/>
      <c r="I127" s="484"/>
      <c r="J127" s="484"/>
      <c r="K127" s="485"/>
      <c r="L127" s="485"/>
      <c r="M127" s="485"/>
      <c r="N127" s="485"/>
      <c r="O127" s="486"/>
      <c r="P127" s="487"/>
      <c r="Q127" s="487"/>
      <c r="R127" s="487"/>
      <c r="S127" s="485"/>
    </row>
    <row r="128" spans="5:19">
      <c r="E128" s="481"/>
      <c r="F128" s="482"/>
      <c r="G128" s="483"/>
      <c r="H128" s="483"/>
      <c r="I128" s="484"/>
      <c r="J128" s="484"/>
      <c r="K128" s="485"/>
      <c r="L128" s="485"/>
      <c r="M128" s="485"/>
      <c r="N128" s="485"/>
      <c r="O128" s="486"/>
      <c r="P128" s="487"/>
      <c r="Q128" s="487"/>
      <c r="R128" s="487"/>
      <c r="S128" s="485"/>
    </row>
    <row r="129" spans="5:19">
      <c r="E129" s="481"/>
      <c r="F129" s="482"/>
      <c r="G129" s="483"/>
      <c r="H129" s="483"/>
      <c r="I129" s="484"/>
      <c r="J129" s="484"/>
      <c r="K129" s="485"/>
      <c r="L129" s="485"/>
      <c r="M129" s="485"/>
      <c r="N129" s="485"/>
      <c r="O129" s="486"/>
      <c r="P129" s="487"/>
      <c r="Q129" s="487"/>
      <c r="R129" s="487"/>
      <c r="S129" s="485"/>
    </row>
    <row r="130" spans="5:19">
      <c r="E130" s="481"/>
      <c r="F130" s="482"/>
      <c r="G130" s="483"/>
      <c r="H130" s="483"/>
      <c r="I130" s="484"/>
      <c r="J130" s="484"/>
      <c r="K130" s="485"/>
      <c r="L130" s="485"/>
      <c r="M130" s="485"/>
      <c r="N130" s="485"/>
      <c r="O130" s="486"/>
      <c r="P130" s="487"/>
      <c r="Q130" s="487"/>
      <c r="R130" s="487"/>
      <c r="S130" s="485"/>
    </row>
    <row r="131" spans="5:19">
      <c r="E131" s="481"/>
      <c r="F131" s="482"/>
      <c r="G131" s="483"/>
      <c r="H131" s="483"/>
      <c r="I131" s="484"/>
      <c r="J131" s="484"/>
      <c r="K131" s="485"/>
      <c r="L131" s="485"/>
      <c r="M131" s="485"/>
      <c r="N131" s="485"/>
      <c r="O131" s="486"/>
      <c r="P131" s="487"/>
      <c r="Q131" s="487"/>
      <c r="R131" s="487"/>
      <c r="S131" s="485"/>
    </row>
    <row r="132" spans="5:19">
      <c r="E132" s="481"/>
      <c r="F132" s="482"/>
      <c r="G132" s="483"/>
      <c r="H132" s="483"/>
      <c r="I132" s="484"/>
      <c r="J132" s="484"/>
      <c r="K132" s="485"/>
      <c r="L132" s="485"/>
      <c r="M132" s="485"/>
      <c r="N132" s="485"/>
      <c r="O132" s="486"/>
      <c r="P132" s="487"/>
      <c r="Q132" s="487"/>
      <c r="R132" s="487"/>
      <c r="S132" s="485"/>
    </row>
    <row r="133" spans="5:19">
      <c r="E133" s="481"/>
      <c r="F133" s="482"/>
      <c r="G133" s="483"/>
      <c r="H133" s="483"/>
      <c r="I133" s="484"/>
      <c r="J133" s="484"/>
      <c r="K133" s="485"/>
      <c r="L133" s="485"/>
      <c r="M133" s="485"/>
      <c r="N133" s="485"/>
      <c r="O133" s="486"/>
      <c r="P133" s="487"/>
      <c r="Q133" s="487"/>
      <c r="R133" s="487"/>
      <c r="S133" s="485"/>
    </row>
    <row r="134" spans="5:19">
      <c r="E134" s="481"/>
      <c r="F134" s="482"/>
      <c r="G134" s="483"/>
      <c r="H134" s="483"/>
      <c r="I134" s="484"/>
      <c r="J134" s="484"/>
      <c r="K134" s="485"/>
      <c r="L134" s="485"/>
      <c r="M134" s="485"/>
      <c r="N134" s="485"/>
      <c r="O134" s="486"/>
      <c r="P134" s="487"/>
      <c r="Q134" s="487"/>
      <c r="R134" s="487"/>
      <c r="S134" s="485"/>
    </row>
    <row r="135" spans="5:19">
      <c r="E135" s="481"/>
      <c r="F135" s="482"/>
      <c r="G135" s="483"/>
      <c r="H135" s="483"/>
      <c r="I135" s="484"/>
      <c r="J135" s="484"/>
      <c r="K135" s="485"/>
      <c r="L135" s="485"/>
      <c r="M135" s="485"/>
      <c r="N135" s="485"/>
      <c r="O135" s="486"/>
      <c r="P135" s="487"/>
      <c r="Q135" s="487"/>
      <c r="R135" s="487"/>
      <c r="S135" s="485"/>
    </row>
    <row r="136" spans="5:19">
      <c r="E136" s="481"/>
      <c r="F136" s="482"/>
      <c r="G136" s="483"/>
      <c r="H136" s="483"/>
      <c r="I136" s="484"/>
      <c r="J136" s="484"/>
      <c r="K136" s="485"/>
      <c r="L136" s="485"/>
      <c r="M136" s="485"/>
      <c r="N136" s="485"/>
      <c r="O136" s="486"/>
      <c r="P136" s="487"/>
      <c r="Q136" s="487"/>
      <c r="R136" s="487"/>
      <c r="S136" s="485"/>
    </row>
    <row r="137" spans="5:19">
      <c r="E137" s="481"/>
      <c r="F137" s="482"/>
      <c r="G137" s="483"/>
      <c r="H137" s="483"/>
      <c r="I137" s="484"/>
      <c r="J137" s="484"/>
      <c r="K137" s="485"/>
      <c r="L137" s="485"/>
      <c r="M137" s="485"/>
      <c r="N137" s="485"/>
      <c r="O137" s="486"/>
      <c r="P137" s="487"/>
      <c r="Q137" s="487"/>
      <c r="R137" s="487"/>
      <c r="S137" s="485"/>
    </row>
    <row r="138" spans="5:19">
      <c r="E138" s="481"/>
      <c r="F138" s="482"/>
      <c r="G138" s="483"/>
      <c r="H138" s="483"/>
      <c r="I138" s="484"/>
      <c r="J138" s="484"/>
      <c r="K138" s="485"/>
      <c r="L138" s="485"/>
      <c r="M138" s="485"/>
      <c r="N138" s="485"/>
      <c r="O138" s="486"/>
      <c r="P138" s="487"/>
      <c r="Q138" s="487"/>
      <c r="R138" s="487"/>
      <c r="S138" s="485"/>
    </row>
    <row r="139" spans="5:19">
      <c r="E139" s="481"/>
      <c r="F139" s="482"/>
      <c r="G139" s="483"/>
      <c r="H139" s="483"/>
      <c r="I139" s="484"/>
      <c r="J139" s="484"/>
      <c r="K139" s="485"/>
      <c r="L139" s="485"/>
      <c r="M139" s="485"/>
      <c r="N139" s="485"/>
      <c r="O139" s="486"/>
      <c r="P139" s="487"/>
      <c r="Q139" s="487"/>
      <c r="R139" s="487"/>
      <c r="S139" s="485"/>
    </row>
    <row r="140" spans="5:19">
      <c r="E140" s="481"/>
      <c r="F140" s="482"/>
      <c r="G140" s="483"/>
      <c r="H140" s="483"/>
      <c r="I140" s="484"/>
      <c r="J140" s="484"/>
      <c r="K140" s="485"/>
      <c r="L140" s="485"/>
      <c r="M140" s="485"/>
      <c r="N140" s="485"/>
      <c r="O140" s="486"/>
      <c r="P140" s="487"/>
      <c r="Q140" s="487"/>
      <c r="R140" s="487"/>
      <c r="S140" s="485"/>
    </row>
    <row r="141" spans="5:19">
      <c r="E141" s="481"/>
      <c r="F141" s="482"/>
      <c r="G141" s="483"/>
      <c r="H141" s="483"/>
      <c r="I141" s="484"/>
      <c r="J141" s="484"/>
      <c r="K141" s="485"/>
      <c r="L141" s="485"/>
      <c r="M141" s="485"/>
      <c r="N141" s="485"/>
      <c r="O141" s="486"/>
      <c r="P141" s="487"/>
      <c r="Q141" s="487"/>
      <c r="R141" s="487"/>
      <c r="S141" s="485"/>
    </row>
    <row r="142" spans="5:19">
      <c r="E142" s="481"/>
      <c r="F142" s="482"/>
      <c r="G142" s="483"/>
      <c r="H142" s="483"/>
      <c r="I142" s="484"/>
      <c r="J142" s="484"/>
      <c r="K142" s="485"/>
      <c r="L142" s="485"/>
      <c r="M142" s="485"/>
      <c r="N142" s="485"/>
      <c r="O142" s="486"/>
      <c r="P142" s="487"/>
      <c r="Q142" s="487"/>
      <c r="R142" s="487"/>
      <c r="S142" s="485"/>
    </row>
    <row r="143" spans="5:19">
      <c r="E143" s="481"/>
      <c r="F143" s="482"/>
      <c r="G143" s="483"/>
      <c r="H143" s="483"/>
      <c r="I143" s="484"/>
      <c r="J143" s="484"/>
      <c r="K143" s="485"/>
      <c r="L143" s="485"/>
      <c r="M143" s="485"/>
      <c r="N143" s="485"/>
      <c r="O143" s="486"/>
      <c r="P143" s="487"/>
      <c r="Q143" s="487"/>
      <c r="R143" s="487"/>
      <c r="S143" s="485"/>
    </row>
    <row r="144" spans="5:19">
      <c r="E144" s="481"/>
      <c r="F144" s="482"/>
      <c r="G144" s="483"/>
      <c r="H144" s="483"/>
      <c r="I144" s="484"/>
      <c r="J144" s="484"/>
      <c r="K144" s="485"/>
      <c r="L144" s="485"/>
      <c r="M144" s="485"/>
      <c r="N144" s="485"/>
      <c r="O144" s="486"/>
      <c r="P144" s="487"/>
      <c r="Q144" s="487"/>
      <c r="R144" s="487"/>
      <c r="S144" s="485"/>
    </row>
    <row r="145" spans="5:19">
      <c r="E145" s="481"/>
      <c r="F145" s="482"/>
      <c r="G145" s="483"/>
      <c r="H145" s="483"/>
      <c r="I145" s="484"/>
      <c r="J145" s="484"/>
      <c r="K145" s="485"/>
      <c r="L145" s="485"/>
      <c r="M145" s="485"/>
      <c r="N145" s="485"/>
      <c r="O145" s="486"/>
      <c r="P145" s="487"/>
      <c r="Q145" s="487"/>
      <c r="R145" s="487"/>
      <c r="S145" s="485"/>
    </row>
    <row r="146" spans="5:19">
      <c r="E146" s="481"/>
      <c r="F146" s="482"/>
      <c r="G146" s="483"/>
      <c r="H146" s="483"/>
      <c r="I146" s="484"/>
      <c r="J146" s="484"/>
      <c r="K146" s="485"/>
      <c r="L146" s="485"/>
      <c r="M146" s="485"/>
      <c r="N146" s="485"/>
      <c r="O146" s="486"/>
      <c r="P146" s="487"/>
      <c r="Q146" s="487"/>
      <c r="R146" s="487"/>
      <c r="S146" s="485"/>
    </row>
    <row r="147" spans="5:19">
      <c r="E147" s="481"/>
      <c r="F147" s="482"/>
      <c r="G147" s="483"/>
      <c r="H147" s="483"/>
      <c r="I147" s="484"/>
      <c r="J147" s="484"/>
      <c r="K147" s="485"/>
      <c r="L147" s="485"/>
      <c r="M147" s="485"/>
      <c r="N147" s="485"/>
      <c r="O147" s="486"/>
      <c r="P147" s="487"/>
      <c r="Q147" s="487"/>
      <c r="R147" s="487"/>
      <c r="S147" s="485"/>
    </row>
    <row r="148" spans="5:19">
      <c r="E148" s="481"/>
      <c r="F148" s="482"/>
      <c r="G148" s="483"/>
      <c r="H148" s="483"/>
      <c r="I148" s="484"/>
      <c r="J148" s="484"/>
      <c r="K148" s="485"/>
      <c r="L148" s="485"/>
      <c r="M148" s="485"/>
      <c r="N148" s="485"/>
      <c r="O148" s="486"/>
      <c r="P148" s="487"/>
      <c r="Q148" s="487"/>
      <c r="R148" s="487"/>
      <c r="S148" s="485"/>
    </row>
    <row r="149" spans="5:19">
      <c r="E149" s="481"/>
      <c r="F149" s="482"/>
      <c r="G149" s="483"/>
      <c r="H149" s="483"/>
      <c r="I149" s="484"/>
      <c r="J149" s="484"/>
      <c r="K149" s="485"/>
      <c r="L149" s="485"/>
      <c r="M149" s="485"/>
      <c r="N149" s="485"/>
      <c r="O149" s="486"/>
      <c r="P149" s="487"/>
      <c r="Q149" s="487"/>
      <c r="R149" s="487"/>
      <c r="S149" s="485"/>
    </row>
    <row r="150" spans="5:19">
      <c r="E150" s="481"/>
      <c r="F150" s="482"/>
      <c r="G150" s="483"/>
      <c r="H150" s="483"/>
      <c r="I150" s="484"/>
      <c r="J150" s="484"/>
      <c r="K150" s="485"/>
      <c r="L150" s="485"/>
      <c r="M150" s="485"/>
      <c r="N150" s="485"/>
      <c r="O150" s="486"/>
      <c r="P150" s="487"/>
      <c r="Q150" s="487"/>
      <c r="R150" s="487"/>
      <c r="S150" s="485"/>
    </row>
    <row r="151" spans="5:19">
      <c r="E151" s="481"/>
      <c r="F151" s="482"/>
      <c r="G151" s="483"/>
      <c r="H151" s="483"/>
      <c r="I151" s="484"/>
      <c r="J151" s="484"/>
      <c r="K151" s="485"/>
      <c r="L151" s="485"/>
      <c r="M151" s="485"/>
      <c r="N151" s="485"/>
      <c r="O151" s="486"/>
      <c r="P151" s="487"/>
      <c r="Q151" s="487"/>
      <c r="R151" s="487"/>
      <c r="S151" s="485"/>
    </row>
    <row r="152" spans="5:19">
      <c r="E152" s="481"/>
      <c r="F152" s="482"/>
      <c r="G152" s="483"/>
      <c r="H152" s="483"/>
      <c r="I152" s="484"/>
      <c r="J152" s="484"/>
      <c r="K152" s="485"/>
      <c r="L152" s="485"/>
      <c r="M152" s="485"/>
      <c r="N152" s="485"/>
      <c r="O152" s="486"/>
      <c r="P152" s="487"/>
      <c r="Q152" s="487"/>
      <c r="R152" s="487"/>
      <c r="S152" s="485"/>
    </row>
    <row r="153" spans="5:19">
      <c r="E153" s="481"/>
      <c r="F153" s="482"/>
      <c r="G153" s="483"/>
      <c r="H153" s="483"/>
      <c r="I153" s="484"/>
      <c r="J153" s="484"/>
      <c r="K153" s="485"/>
      <c r="L153" s="485"/>
      <c r="M153" s="485"/>
      <c r="N153" s="485"/>
      <c r="O153" s="486"/>
      <c r="P153" s="487"/>
      <c r="Q153" s="487"/>
      <c r="R153" s="487"/>
      <c r="S153" s="485"/>
    </row>
    <row r="154" spans="5:19">
      <c r="E154" s="481"/>
      <c r="F154" s="482"/>
      <c r="G154" s="483"/>
      <c r="H154" s="483"/>
      <c r="I154" s="484"/>
      <c r="J154" s="484"/>
      <c r="K154" s="485"/>
      <c r="L154" s="485"/>
      <c r="M154" s="485"/>
      <c r="N154" s="485"/>
      <c r="O154" s="486"/>
      <c r="P154" s="487"/>
      <c r="Q154" s="487"/>
      <c r="R154" s="487"/>
      <c r="S154" s="485"/>
    </row>
    <row r="155" spans="5:19">
      <c r="E155" s="481"/>
      <c r="F155" s="482"/>
      <c r="G155" s="483"/>
      <c r="H155" s="483"/>
      <c r="I155" s="484"/>
      <c r="J155" s="484"/>
      <c r="K155" s="485"/>
      <c r="L155" s="485"/>
      <c r="M155" s="485"/>
      <c r="N155" s="485"/>
      <c r="O155" s="486"/>
      <c r="P155" s="487"/>
      <c r="Q155" s="487"/>
      <c r="R155" s="487"/>
      <c r="S155" s="485"/>
    </row>
    <row r="156" spans="5:19">
      <c r="E156" s="481"/>
      <c r="F156" s="482"/>
      <c r="G156" s="483"/>
      <c r="H156" s="483"/>
      <c r="I156" s="484"/>
      <c r="J156" s="484"/>
      <c r="K156" s="485"/>
      <c r="L156" s="485"/>
      <c r="M156" s="485"/>
      <c r="N156" s="485"/>
      <c r="O156" s="486"/>
      <c r="P156" s="487"/>
      <c r="Q156" s="487"/>
      <c r="R156" s="487"/>
      <c r="S156" s="485"/>
    </row>
    <row r="157" spans="5:19">
      <c r="E157" s="481"/>
      <c r="F157" s="482"/>
      <c r="G157" s="483"/>
      <c r="H157" s="483"/>
      <c r="I157" s="484"/>
      <c r="J157" s="484"/>
      <c r="K157" s="485"/>
      <c r="L157" s="485"/>
      <c r="M157" s="485"/>
      <c r="N157" s="485"/>
      <c r="O157" s="486"/>
      <c r="P157" s="487"/>
      <c r="Q157" s="487"/>
      <c r="R157" s="487"/>
      <c r="S157" s="485"/>
    </row>
    <row r="158" spans="5:19">
      <c r="E158" s="481"/>
      <c r="F158" s="482"/>
      <c r="G158" s="483"/>
      <c r="H158" s="483"/>
      <c r="I158" s="484"/>
      <c r="J158" s="484"/>
      <c r="K158" s="485"/>
      <c r="L158" s="485"/>
      <c r="M158" s="485"/>
      <c r="N158" s="485"/>
      <c r="O158" s="486"/>
      <c r="P158" s="487"/>
      <c r="Q158" s="487"/>
      <c r="R158" s="487"/>
      <c r="S158" s="485"/>
    </row>
    <row r="159" spans="5:19">
      <c r="E159" s="481"/>
      <c r="F159" s="482"/>
      <c r="G159" s="483"/>
      <c r="H159" s="483"/>
      <c r="I159" s="484"/>
      <c r="J159" s="484"/>
      <c r="K159" s="485"/>
      <c r="L159" s="485"/>
      <c r="M159" s="485"/>
      <c r="N159" s="485"/>
      <c r="O159" s="486"/>
      <c r="P159" s="487"/>
      <c r="Q159" s="487"/>
      <c r="R159" s="487"/>
      <c r="S159" s="485"/>
    </row>
    <row r="160" spans="5:19">
      <c r="E160" s="481"/>
      <c r="F160" s="482"/>
      <c r="G160" s="483"/>
      <c r="H160" s="483"/>
      <c r="I160" s="484"/>
      <c r="J160" s="484"/>
      <c r="K160" s="485"/>
      <c r="L160" s="485"/>
      <c r="M160" s="485"/>
      <c r="N160" s="485"/>
      <c r="O160" s="486"/>
      <c r="P160" s="487"/>
      <c r="Q160" s="487"/>
      <c r="R160" s="487"/>
      <c r="S160" s="485"/>
    </row>
    <row r="161" spans="5:19">
      <c r="E161" s="481"/>
      <c r="F161" s="482"/>
      <c r="G161" s="483"/>
      <c r="H161" s="483"/>
      <c r="I161" s="484"/>
      <c r="J161" s="484"/>
      <c r="K161" s="485"/>
      <c r="L161" s="485"/>
      <c r="M161" s="485"/>
      <c r="N161" s="485"/>
      <c r="O161" s="486"/>
      <c r="P161" s="487"/>
      <c r="Q161" s="487"/>
      <c r="R161" s="487"/>
      <c r="S161" s="485"/>
    </row>
    <row r="162" spans="5:19">
      <c r="E162" s="481"/>
      <c r="F162" s="482"/>
      <c r="G162" s="483"/>
      <c r="H162" s="483"/>
      <c r="I162" s="484"/>
      <c r="J162" s="484"/>
      <c r="K162" s="485"/>
      <c r="L162" s="485"/>
      <c r="M162" s="485"/>
      <c r="N162" s="485"/>
      <c r="O162" s="486"/>
      <c r="P162" s="487"/>
      <c r="Q162" s="487"/>
      <c r="R162" s="487"/>
      <c r="S162" s="485"/>
    </row>
    <row r="163" spans="5:19">
      <c r="E163" s="481"/>
      <c r="F163" s="482"/>
      <c r="G163" s="483"/>
      <c r="H163" s="483"/>
      <c r="I163" s="484"/>
      <c r="J163" s="484"/>
      <c r="K163" s="485"/>
      <c r="L163" s="485"/>
      <c r="M163" s="485"/>
      <c r="N163" s="485"/>
      <c r="O163" s="486"/>
      <c r="P163" s="487"/>
      <c r="Q163" s="487"/>
      <c r="R163" s="487"/>
      <c r="S163" s="485"/>
    </row>
    <row r="164" spans="5:19">
      <c r="E164" s="481"/>
      <c r="F164" s="482"/>
      <c r="G164" s="483"/>
      <c r="H164" s="483"/>
      <c r="I164" s="484"/>
      <c r="J164" s="484"/>
      <c r="K164" s="485"/>
      <c r="L164" s="485"/>
      <c r="M164" s="485"/>
      <c r="N164" s="485"/>
      <c r="O164" s="486"/>
      <c r="P164" s="487"/>
      <c r="Q164" s="487"/>
      <c r="R164" s="487"/>
      <c r="S164" s="485"/>
    </row>
    <row r="165" spans="5:19">
      <c r="E165" s="481"/>
      <c r="F165" s="482"/>
      <c r="G165" s="483"/>
      <c r="H165" s="483"/>
      <c r="I165" s="484"/>
      <c r="J165" s="484"/>
      <c r="K165" s="485"/>
      <c r="L165" s="485"/>
      <c r="M165" s="485"/>
      <c r="N165" s="485"/>
      <c r="O165" s="486"/>
      <c r="P165" s="487"/>
      <c r="Q165" s="487"/>
      <c r="R165" s="487"/>
      <c r="S165" s="485"/>
    </row>
    <row r="166" spans="5:19">
      <c r="E166" s="481"/>
      <c r="F166" s="482"/>
      <c r="G166" s="483"/>
      <c r="H166" s="483"/>
      <c r="I166" s="484"/>
      <c r="J166" s="484"/>
      <c r="K166" s="485"/>
      <c r="L166" s="485"/>
      <c r="M166" s="485"/>
      <c r="N166" s="485"/>
      <c r="O166" s="486"/>
      <c r="P166" s="487"/>
      <c r="Q166" s="487"/>
      <c r="R166" s="487"/>
      <c r="S166" s="485"/>
    </row>
    <row r="167" spans="5:19">
      <c r="E167" s="481"/>
      <c r="F167" s="482"/>
      <c r="G167" s="483"/>
      <c r="H167" s="483"/>
      <c r="I167" s="484"/>
      <c r="J167" s="484"/>
      <c r="K167" s="485"/>
      <c r="L167" s="485"/>
      <c r="M167" s="485"/>
      <c r="N167" s="485"/>
      <c r="O167" s="486"/>
      <c r="P167" s="487"/>
      <c r="Q167" s="487"/>
      <c r="R167" s="487"/>
      <c r="S167" s="485"/>
    </row>
    <row r="168" spans="5:19">
      <c r="E168" s="481"/>
      <c r="F168" s="482"/>
      <c r="G168" s="483"/>
      <c r="H168" s="483"/>
      <c r="I168" s="484"/>
      <c r="J168" s="484"/>
      <c r="K168" s="485"/>
      <c r="L168" s="485"/>
      <c r="M168" s="485"/>
      <c r="N168" s="485"/>
      <c r="O168" s="486"/>
      <c r="P168" s="487"/>
      <c r="Q168" s="487"/>
      <c r="R168" s="487"/>
      <c r="S168" s="485"/>
    </row>
    <row r="169" spans="5:19">
      <c r="E169" s="481"/>
      <c r="F169" s="482"/>
      <c r="G169" s="483"/>
      <c r="H169" s="483"/>
      <c r="I169" s="484"/>
      <c r="J169" s="484"/>
      <c r="K169" s="485"/>
      <c r="L169" s="485"/>
      <c r="M169" s="485"/>
      <c r="N169" s="485"/>
      <c r="O169" s="486"/>
      <c r="P169" s="487"/>
      <c r="Q169" s="487"/>
      <c r="R169" s="487"/>
      <c r="S169" s="485"/>
    </row>
    <row r="170" spans="5:19">
      <c r="E170" s="481"/>
      <c r="F170" s="482"/>
      <c r="G170" s="483"/>
      <c r="H170" s="483"/>
      <c r="I170" s="484"/>
      <c r="J170" s="484"/>
      <c r="K170" s="485"/>
      <c r="L170" s="485"/>
      <c r="M170" s="485"/>
      <c r="N170" s="485"/>
      <c r="O170" s="486"/>
      <c r="P170" s="487"/>
      <c r="Q170" s="487"/>
      <c r="R170" s="487"/>
      <c r="S170" s="485"/>
    </row>
    <row r="171" spans="5:19">
      <c r="E171" s="481"/>
      <c r="F171" s="482"/>
      <c r="G171" s="483"/>
      <c r="H171" s="483"/>
      <c r="I171" s="484"/>
      <c r="J171" s="484"/>
      <c r="K171" s="485"/>
      <c r="L171" s="485"/>
      <c r="M171" s="485"/>
      <c r="N171" s="485"/>
      <c r="O171" s="486"/>
      <c r="P171" s="487"/>
      <c r="Q171" s="487"/>
      <c r="R171" s="487"/>
      <c r="S171" s="485"/>
    </row>
    <row r="172" spans="5:19">
      <c r="E172" s="481"/>
      <c r="F172" s="482"/>
      <c r="G172" s="483"/>
      <c r="H172" s="483"/>
      <c r="I172" s="484"/>
      <c r="J172" s="484"/>
      <c r="K172" s="485"/>
      <c r="L172" s="485"/>
      <c r="M172" s="485"/>
      <c r="N172" s="485"/>
      <c r="O172" s="486"/>
      <c r="P172" s="487"/>
      <c r="Q172" s="487"/>
      <c r="R172" s="487"/>
      <c r="S172" s="485"/>
    </row>
    <row r="173" spans="5:19">
      <c r="E173" s="481"/>
      <c r="F173" s="482"/>
      <c r="G173" s="483"/>
      <c r="H173" s="483"/>
      <c r="I173" s="484"/>
      <c r="J173" s="484"/>
      <c r="K173" s="485"/>
      <c r="L173" s="485"/>
      <c r="M173" s="485"/>
      <c r="N173" s="485"/>
      <c r="O173" s="486"/>
      <c r="P173" s="487"/>
      <c r="Q173" s="487"/>
      <c r="R173" s="487"/>
      <c r="S173" s="485"/>
    </row>
    <row r="174" spans="5:19">
      <c r="E174" s="481"/>
      <c r="F174" s="482"/>
      <c r="G174" s="483"/>
      <c r="H174" s="483"/>
      <c r="I174" s="484"/>
      <c r="J174" s="484"/>
      <c r="K174" s="485"/>
      <c r="L174" s="485"/>
      <c r="M174" s="485"/>
      <c r="N174" s="485"/>
      <c r="O174" s="486"/>
      <c r="P174" s="487"/>
      <c r="Q174" s="487"/>
      <c r="R174" s="487"/>
      <c r="S174" s="485"/>
    </row>
    <row r="175" spans="5:19">
      <c r="E175" s="481"/>
      <c r="F175" s="482"/>
      <c r="G175" s="483"/>
      <c r="H175" s="483"/>
      <c r="I175" s="484"/>
      <c r="J175" s="484"/>
      <c r="K175" s="485"/>
      <c r="L175" s="485"/>
      <c r="M175" s="485"/>
      <c r="N175" s="485"/>
      <c r="O175" s="486"/>
      <c r="P175" s="487"/>
      <c r="Q175" s="487"/>
      <c r="R175" s="487"/>
      <c r="S175" s="485"/>
    </row>
    <row r="176" spans="5:19">
      <c r="E176" s="481"/>
      <c r="F176" s="482"/>
      <c r="G176" s="483"/>
      <c r="H176" s="483"/>
      <c r="I176" s="484"/>
      <c r="J176" s="484"/>
      <c r="K176" s="485"/>
      <c r="L176" s="485"/>
      <c r="M176" s="485"/>
      <c r="N176" s="485"/>
      <c r="O176" s="486"/>
      <c r="P176" s="487"/>
      <c r="Q176" s="487"/>
      <c r="R176" s="487"/>
      <c r="S176" s="485"/>
    </row>
    <row r="177" spans="5:19">
      <c r="E177" s="481"/>
      <c r="F177" s="482"/>
      <c r="G177" s="483"/>
      <c r="H177" s="483"/>
      <c r="I177" s="484"/>
      <c r="J177" s="484"/>
      <c r="K177" s="485"/>
      <c r="L177" s="485"/>
      <c r="M177" s="485"/>
      <c r="N177" s="485"/>
      <c r="O177" s="486"/>
      <c r="P177" s="487"/>
      <c r="Q177" s="487"/>
      <c r="R177" s="487"/>
      <c r="S177" s="485"/>
    </row>
    <row r="178" spans="5:19">
      <c r="E178" s="481"/>
      <c r="F178" s="482"/>
      <c r="G178" s="483"/>
      <c r="H178" s="483"/>
      <c r="I178" s="484"/>
      <c r="J178" s="484"/>
      <c r="K178" s="485"/>
      <c r="L178" s="485"/>
      <c r="M178" s="485"/>
      <c r="N178" s="485"/>
      <c r="O178" s="486"/>
      <c r="P178" s="487"/>
      <c r="Q178" s="487"/>
      <c r="R178" s="487"/>
      <c r="S178" s="485"/>
    </row>
    <row r="179" spans="5:19">
      <c r="E179" s="481"/>
      <c r="F179" s="482"/>
      <c r="G179" s="483"/>
      <c r="H179" s="483"/>
      <c r="I179" s="484"/>
      <c r="J179" s="484"/>
      <c r="K179" s="485"/>
      <c r="L179" s="485"/>
      <c r="M179" s="485"/>
      <c r="N179" s="485"/>
      <c r="O179" s="486"/>
      <c r="P179" s="487"/>
      <c r="Q179" s="487"/>
      <c r="R179" s="487"/>
      <c r="S179" s="485"/>
    </row>
    <row r="180" spans="5:19">
      <c r="E180" s="481"/>
      <c r="F180" s="482"/>
      <c r="G180" s="483"/>
      <c r="H180" s="483"/>
      <c r="I180" s="484"/>
      <c r="J180" s="484"/>
      <c r="K180" s="485"/>
      <c r="L180" s="485"/>
      <c r="M180" s="485"/>
      <c r="N180" s="485"/>
      <c r="O180" s="486"/>
      <c r="P180" s="487"/>
      <c r="Q180" s="487"/>
      <c r="R180" s="487"/>
      <c r="S180" s="485"/>
    </row>
    <row r="181" spans="5:19">
      <c r="E181" s="481"/>
      <c r="F181" s="482"/>
      <c r="G181" s="483"/>
      <c r="H181" s="483"/>
      <c r="I181" s="484"/>
      <c r="J181" s="484"/>
      <c r="K181" s="485"/>
      <c r="L181" s="485"/>
      <c r="M181" s="485"/>
      <c r="N181" s="485"/>
      <c r="O181" s="486"/>
      <c r="P181" s="487"/>
      <c r="Q181" s="487"/>
      <c r="R181" s="487"/>
      <c r="S181" s="485"/>
    </row>
    <row r="182" spans="5:19">
      <c r="E182" s="481"/>
      <c r="F182" s="482"/>
      <c r="G182" s="483"/>
      <c r="H182" s="483"/>
      <c r="I182" s="484"/>
      <c r="J182" s="484"/>
      <c r="K182" s="485"/>
      <c r="L182" s="485"/>
      <c r="M182" s="485"/>
      <c r="N182" s="485"/>
      <c r="O182" s="486"/>
      <c r="P182" s="487"/>
      <c r="Q182" s="487"/>
      <c r="R182" s="487"/>
      <c r="S182" s="485"/>
    </row>
    <row r="183" spans="5:19">
      <c r="E183" s="481"/>
      <c r="F183" s="482"/>
      <c r="G183" s="483"/>
      <c r="H183" s="483"/>
      <c r="I183" s="484"/>
      <c r="J183" s="484"/>
      <c r="K183" s="485"/>
      <c r="L183" s="485"/>
      <c r="M183" s="485"/>
      <c r="N183" s="485"/>
      <c r="O183" s="486"/>
      <c r="P183" s="487"/>
      <c r="Q183" s="487"/>
      <c r="R183" s="487"/>
      <c r="S183" s="485"/>
    </row>
    <row r="184" spans="5:19">
      <c r="E184" s="481"/>
      <c r="F184" s="482"/>
      <c r="G184" s="483"/>
      <c r="H184" s="483"/>
      <c r="I184" s="484"/>
      <c r="J184" s="484"/>
      <c r="K184" s="485"/>
      <c r="L184" s="485"/>
      <c r="M184" s="485"/>
      <c r="N184" s="485"/>
      <c r="O184" s="486"/>
      <c r="P184" s="487"/>
      <c r="Q184" s="487"/>
      <c r="R184" s="487"/>
      <c r="S184" s="485"/>
    </row>
    <row r="185" spans="5:19">
      <c r="E185" s="481"/>
      <c r="F185" s="482"/>
      <c r="G185" s="483"/>
      <c r="H185" s="483"/>
      <c r="I185" s="484"/>
      <c r="J185" s="484"/>
      <c r="K185" s="485"/>
      <c r="L185" s="485"/>
      <c r="M185" s="485"/>
      <c r="N185" s="485"/>
      <c r="O185" s="486"/>
      <c r="P185" s="487"/>
      <c r="Q185" s="487"/>
      <c r="R185" s="487"/>
      <c r="S185" s="485"/>
    </row>
    <row r="186" spans="5:19">
      <c r="E186" s="481"/>
      <c r="F186" s="482"/>
      <c r="G186" s="483"/>
      <c r="H186" s="483"/>
      <c r="I186" s="484"/>
      <c r="J186" s="484"/>
      <c r="K186" s="485"/>
      <c r="L186" s="485"/>
      <c r="M186" s="485"/>
      <c r="N186" s="485"/>
      <c r="O186" s="486"/>
      <c r="P186" s="487"/>
      <c r="Q186" s="487"/>
      <c r="R186" s="487"/>
      <c r="S186" s="485"/>
    </row>
    <row r="187" spans="5:19">
      <c r="E187" s="481"/>
      <c r="F187" s="482"/>
      <c r="G187" s="483"/>
      <c r="H187" s="483"/>
      <c r="I187" s="484"/>
      <c r="J187" s="484"/>
      <c r="K187" s="485"/>
      <c r="L187" s="485"/>
      <c r="M187" s="485"/>
      <c r="N187" s="485"/>
      <c r="O187" s="486"/>
      <c r="P187" s="487"/>
      <c r="Q187" s="487"/>
      <c r="R187" s="487"/>
      <c r="S187" s="485"/>
    </row>
    <row r="188" spans="5:19">
      <c r="E188" s="481"/>
      <c r="F188" s="482"/>
      <c r="G188" s="483"/>
      <c r="H188" s="483"/>
      <c r="I188" s="484"/>
      <c r="J188" s="484"/>
      <c r="K188" s="485"/>
      <c r="L188" s="485"/>
      <c r="M188" s="485"/>
      <c r="N188" s="485"/>
      <c r="O188" s="486"/>
      <c r="P188" s="487"/>
      <c r="Q188" s="487"/>
      <c r="R188" s="487"/>
      <c r="S188" s="485"/>
    </row>
    <row r="189" spans="5:19">
      <c r="E189" s="481"/>
      <c r="F189" s="482"/>
      <c r="G189" s="483"/>
      <c r="H189" s="483"/>
      <c r="I189" s="484"/>
      <c r="J189" s="484"/>
      <c r="K189" s="485"/>
      <c r="L189" s="485"/>
      <c r="M189" s="485"/>
      <c r="N189" s="485"/>
      <c r="O189" s="486"/>
      <c r="P189" s="487"/>
      <c r="Q189" s="487"/>
      <c r="R189" s="487"/>
      <c r="S189" s="485"/>
    </row>
    <row r="190" spans="5:19">
      <c r="E190" s="481"/>
      <c r="F190" s="482"/>
      <c r="G190" s="483"/>
      <c r="H190" s="483"/>
      <c r="I190" s="484"/>
      <c r="J190" s="484"/>
      <c r="K190" s="485"/>
      <c r="L190" s="485"/>
      <c r="M190" s="485"/>
      <c r="N190" s="485"/>
      <c r="O190" s="486"/>
      <c r="P190" s="487"/>
      <c r="Q190" s="487"/>
      <c r="R190" s="487"/>
      <c r="S190" s="485"/>
    </row>
    <row r="191" spans="5:19">
      <c r="E191" s="481"/>
      <c r="F191" s="482"/>
      <c r="G191" s="483"/>
      <c r="H191" s="483"/>
      <c r="I191" s="484"/>
      <c r="J191" s="484"/>
      <c r="K191" s="485"/>
      <c r="L191" s="485"/>
      <c r="M191" s="485"/>
      <c r="N191" s="485"/>
      <c r="O191" s="486"/>
      <c r="P191" s="487"/>
      <c r="Q191" s="487"/>
      <c r="R191" s="487"/>
      <c r="S191" s="485"/>
    </row>
    <row r="192" spans="5:19">
      <c r="E192" s="481"/>
      <c r="F192" s="482"/>
      <c r="G192" s="483"/>
      <c r="H192" s="483"/>
      <c r="I192" s="484"/>
      <c r="J192" s="484"/>
      <c r="K192" s="485"/>
      <c r="L192" s="485"/>
      <c r="M192" s="485"/>
      <c r="N192" s="485"/>
      <c r="O192" s="486"/>
      <c r="P192" s="487"/>
      <c r="Q192" s="487"/>
      <c r="R192" s="487"/>
      <c r="S192" s="485"/>
    </row>
    <row r="193" spans="5:19">
      <c r="E193" s="481"/>
      <c r="F193" s="482"/>
      <c r="G193" s="483"/>
      <c r="H193" s="483"/>
      <c r="I193" s="484"/>
      <c r="J193" s="484"/>
      <c r="K193" s="485"/>
      <c r="L193" s="485"/>
      <c r="M193" s="485"/>
      <c r="N193" s="485"/>
      <c r="O193" s="486"/>
      <c r="P193" s="487"/>
      <c r="Q193" s="487"/>
      <c r="R193" s="487"/>
      <c r="S193" s="485"/>
    </row>
    <row r="194" spans="5:19">
      <c r="E194" s="481"/>
      <c r="F194" s="482"/>
      <c r="G194" s="483"/>
      <c r="H194" s="483"/>
      <c r="I194" s="484"/>
      <c r="J194" s="484"/>
      <c r="K194" s="485"/>
      <c r="L194" s="485"/>
      <c r="M194" s="485"/>
      <c r="N194" s="485"/>
      <c r="O194" s="486"/>
      <c r="P194" s="487"/>
      <c r="Q194" s="487"/>
      <c r="R194" s="487"/>
      <c r="S194" s="485"/>
    </row>
    <row r="195" spans="5:19">
      <c r="E195" s="481"/>
      <c r="F195" s="482"/>
      <c r="G195" s="483"/>
      <c r="H195" s="483"/>
      <c r="I195" s="484"/>
      <c r="J195" s="484"/>
      <c r="K195" s="485"/>
      <c r="L195" s="485"/>
      <c r="M195" s="485"/>
      <c r="N195" s="485"/>
      <c r="O195" s="486"/>
      <c r="P195" s="487"/>
      <c r="Q195" s="487"/>
      <c r="R195" s="487"/>
      <c r="S195" s="485"/>
    </row>
    <row r="196" spans="5:19">
      <c r="E196" s="481"/>
      <c r="F196" s="482"/>
      <c r="G196" s="483"/>
      <c r="H196" s="483"/>
      <c r="I196" s="484"/>
      <c r="J196" s="484"/>
      <c r="K196" s="485"/>
      <c r="L196" s="485"/>
      <c r="M196" s="485"/>
      <c r="N196" s="485"/>
      <c r="O196" s="486"/>
      <c r="P196" s="487"/>
      <c r="Q196" s="487"/>
      <c r="R196" s="487"/>
      <c r="S196" s="485"/>
    </row>
    <row r="197" spans="5:19">
      <c r="E197" s="481"/>
      <c r="F197" s="482"/>
      <c r="G197" s="483"/>
      <c r="H197" s="483"/>
      <c r="I197" s="484"/>
      <c r="J197" s="484"/>
      <c r="K197" s="485"/>
      <c r="L197" s="485"/>
      <c r="M197" s="485"/>
      <c r="N197" s="485"/>
      <c r="O197" s="486"/>
      <c r="P197" s="487"/>
      <c r="Q197" s="487"/>
      <c r="R197" s="487"/>
      <c r="S197" s="485"/>
    </row>
    <row r="198" spans="5:19">
      <c r="E198" s="481"/>
      <c r="F198" s="482"/>
      <c r="G198" s="483"/>
      <c r="H198" s="483"/>
      <c r="I198" s="484"/>
      <c r="J198" s="484"/>
      <c r="K198" s="485"/>
      <c r="L198" s="485"/>
      <c r="M198" s="485"/>
      <c r="N198" s="485"/>
      <c r="O198" s="486"/>
      <c r="P198" s="487"/>
      <c r="Q198" s="487"/>
      <c r="R198" s="487"/>
      <c r="S198" s="485"/>
    </row>
    <row r="199" spans="5:19">
      <c r="E199" s="481"/>
      <c r="F199" s="482"/>
      <c r="G199" s="483"/>
      <c r="H199" s="483"/>
      <c r="I199" s="484"/>
      <c r="J199" s="484"/>
      <c r="K199" s="485"/>
      <c r="L199" s="485"/>
      <c r="M199" s="485"/>
      <c r="N199" s="485"/>
      <c r="O199" s="486"/>
      <c r="P199" s="487"/>
      <c r="Q199" s="487"/>
      <c r="R199" s="487"/>
      <c r="S199" s="485"/>
    </row>
    <row r="200" spans="5:19">
      <c r="E200" s="481"/>
      <c r="F200" s="482"/>
      <c r="G200" s="483"/>
      <c r="H200" s="483"/>
      <c r="I200" s="484"/>
      <c r="J200" s="484"/>
      <c r="K200" s="485"/>
      <c r="L200" s="485"/>
      <c r="M200" s="485"/>
      <c r="N200" s="485"/>
      <c r="O200" s="486"/>
      <c r="P200" s="487"/>
      <c r="Q200" s="487"/>
      <c r="R200" s="487"/>
      <c r="S200" s="485"/>
    </row>
    <row r="201" spans="5:19">
      <c r="E201" s="481"/>
      <c r="F201" s="482"/>
      <c r="G201" s="483"/>
      <c r="H201" s="483"/>
      <c r="I201" s="484"/>
      <c r="J201" s="484"/>
      <c r="K201" s="485"/>
      <c r="L201" s="485"/>
      <c r="M201" s="485"/>
      <c r="N201" s="485"/>
      <c r="O201" s="486"/>
      <c r="P201" s="487"/>
      <c r="Q201" s="487"/>
      <c r="R201" s="487"/>
      <c r="S201" s="485"/>
    </row>
    <row r="202" spans="5:19">
      <c r="E202" s="481"/>
      <c r="F202" s="482"/>
      <c r="G202" s="483"/>
      <c r="H202" s="483"/>
      <c r="I202" s="484"/>
      <c r="J202" s="484"/>
      <c r="K202" s="485"/>
      <c r="L202" s="485"/>
      <c r="M202" s="485"/>
      <c r="N202" s="485"/>
      <c r="O202" s="486"/>
      <c r="P202" s="487"/>
      <c r="Q202" s="487"/>
      <c r="R202" s="487"/>
      <c r="S202" s="485"/>
    </row>
    <row r="203" spans="5:19">
      <c r="E203" s="481"/>
      <c r="F203" s="482"/>
      <c r="G203" s="483"/>
      <c r="H203" s="483"/>
      <c r="I203" s="484"/>
      <c r="J203" s="484"/>
      <c r="K203" s="485"/>
      <c r="L203" s="485"/>
      <c r="M203" s="485"/>
      <c r="N203" s="485"/>
      <c r="O203" s="486"/>
      <c r="P203" s="487"/>
      <c r="Q203" s="487"/>
      <c r="R203" s="487"/>
      <c r="S203" s="485"/>
    </row>
    <row r="204" spans="5:19">
      <c r="E204" s="481"/>
      <c r="F204" s="482"/>
      <c r="G204" s="483"/>
      <c r="H204" s="483"/>
      <c r="I204" s="484"/>
      <c r="J204" s="484"/>
      <c r="K204" s="485"/>
      <c r="L204" s="485"/>
      <c r="M204" s="485"/>
      <c r="N204" s="485"/>
      <c r="O204" s="486"/>
      <c r="P204" s="487"/>
      <c r="Q204" s="487"/>
      <c r="R204" s="487"/>
      <c r="S204" s="485"/>
    </row>
    <row r="205" spans="5:19">
      <c r="E205" s="481"/>
      <c r="F205" s="482"/>
      <c r="G205" s="483"/>
      <c r="H205" s="483"/>
      <c r="I205" s="484"/>
      <c r="J205" s="484"/>
      <c r="K205" s="485"/>
      <c r="L205" s="485"/>
      <c r="M205" s="485"/>
      <c r="N205" s="485"/>
      <c r="O205" s="486"/>
      <c r="P205" s="487"/>
      <c r="Q205" s="487"/>
      <c r="R205" s="487"/>
      <c r="S205" s="485"/>
    </row>
    <row r="206" spans="5:19">
      <c r="E206" s="481"/>
      <c r="F206" s="482"/>
      <c r="G206" s="483"/>
      <c r="H206" s="483"/>
      <c r="I206" s="484"/>
      <c r="J206" s="484"/>
      <c r="K206" s="485"/>
      <c r="L206" s="485"/>
      <c r="M206" s="485"/>
      <c r="N206" s="485"/>
      <c r="O206" s="486"/>
      <c r="P206" s="487"/>
      <c r="Q206" s="487"/>
      <c r="R206" s="487"/>
      <c r="S206" s="485"/>
    </row>
    <row r="207" spans="5:19">
      <c r="E207" s="481"/>
      <c r="F207" s="482"/>
      <c r="G207" s="483"/>
      <c r="H207" s="483"/>
      <c r="I207" s="484"/>
      <c r="J207" s="484"/>
      <c r="K207" s="485"/>
      <c r="L207" s="485"/>
      <c r="M207" s="485"/>
      <c r="N207" s="485"/>
      <c r="O207" s="486"/>
      <c r="P207" s="487"/>
      <c r="Q207" s="487"/>
      <c r="R207" s="487"/>
      <c r="S207" s="485"/>
    </row>
    <row r="208" spans="5:19">
      <c r="E208" s="481"/>
      <c r="F208" s="482"/>
      <c r="G208" s="483"/>
      <c r="H208" s="483"/>
      <c r="I208" s="484"/>
      <c r="J208" s="484"/>
      <c r="K208" s="485"/>
      <c r="L208" s="485"/>
      <c r="M208" s="485"/>
      <c r="N208" s="485"/>
      <c r="O208" s="486"/>
      <c r="P208" s="487"/>
      <c r="Q208" s="487"/>
      <c r="R208" s="487"/>
      <c r="S208" s="485"/>
    </row>
    <row r="209" spans="5:19">
      <c r="E209" s="481"/>
      <c r="F209" s="482"/>
      <c r="G209" s="483"/>
      <c r="H209" s="483"/>
      <c r="I209" s="484"/>
      <c r="J209" s="484"/>
      <c r="K209" s="485"/>
      <c r="L209" s="485"/>
      <c r="M209" s="485"/>
      <c r="N209" s="485"/>
      <c r="O209" s="486"/>
      <c r="P209" s="487"/>
      <c r="Q209" s="487"/>
      <c r="R209" s="487"/>
      <c r="S209" s="485"/>
    </row>
    <row r="210" spans="5:19">
      <c r="E210" s="481"/>
      <c r="F210" s="482"/>
      <c r="G210" s="483"/>
      <c r="H210" s="483"/>
      <c r="I210" s="484"/>
      <c r="J210" s="484"/>
      <c r="K210" s="485"/>
      <c r="L210" s="485"/>
      <c r="M210" s="485"/>
      <c r="N210" s="485"/>
      <c r="O210" s="486"/>
      <c r="P210" s="487"/>
      <c r="Q210" s="487"/>
      <c r="R210" s="487"/>
      <c r="S210" s="485"/>
    </row>
    <row r="211" spans="5:19">
      <c r="E211" s="481"/>
      <c r="F211" s="482"/>
      <c r="G211" s="483"/>
      <c r="H211" s="483"/>
      <c r="I211" s="484"/>
      <c r="J211" s="484"/>
      <c r="K211" s="485"/>
      <c r="L211" s="485"/>
      <c r="M211" s="485"/>
      <c r="N211" s="485"/>
      <c r="O211" s="486"/>
      <c r="P211" s="487"/>
      <c r="Q211" s="487"/>
      <c r="R211" s="487"/>
      <c r="S211" s="485"/>
    </row>
    <row r="212" spans="5:19">
      <c r="E212" s="481"/>
      <c r="F212" s="482"/>
      <c r="G212" s="483"/>
      <c r="H212" s="483"/>
      <c r="I212" s="484"/>
      <c r="J212" s="484"/>
      <c r="K212" s="485"/>
      <c r="L212" s="485"/>
      <c r="M212" s="485"/>
      <c r="N212" s="485"/>
      <c r="O212" s="486"/>
      <c r="P212" s="487"/>
      <c r="Q212" s="487"/>
      <c r="R212" s="487"/>
      <c r="S212" s="485"/>
    </row>
    <row r="213" spans="5:19">
      <c r="E213" s="481"/>
      <c r="F213" s="482"/>
      <c r="G213" s="483"/>
      <c r="H213" s="483"/>
      <c r="I213" s="484"/>
      <c r="J213" s="484"/>
      <c r="K213" s="485"/>
      <c r="L213" s="485"/>
      <c r="M213" s="485"/>
      <c r="N213" s="485"/>
      <c r="O213" s="486"/>
      <c r="P213" s="487"/>
      <c r="Q213" s="487"/>
      <c r="R213" s="487"/>
      <c r="S213" s="485"/>
    </row>
    <row r="214" spans="5:19">
      <c r="E214" s="481"/>
      <c r="F214" s="482"/>
      <c r="G214" s="483"/>
      <c r="H214" s="483"/>
      <c r="I214" s="484"/>
      <c r="J214" s="484"/>
      <c r="K214" s="485"/>
      <c r="L214" s="485"/>
      <c r="M214" s="485"/>
      <c r="N214" s="485"/>
      <c r="O214" s="486"/>
      <c r="P214" s="487"/>
      <c r="Q214" s="487"/>
      <c r="R214" s="487"/>
      <c r="S214" s="485"/>
    </row>
    <row r="215" spans="5:19">
      <c r="E215" s="481"/>
      <c r="F215" s="482"/>
      <c r="G215" s="483"/>
      <c r="H215" s="483"/>
      <c r="I215" s="484"/>
      <c r="J215" s="484"/>
      <c r="K215" s="485"/>
      <c r="L215" s="485"/>
      <c r="M215" s="485"/>
      <c r="N215" s="485"/>
      <c r="O215" s="486"/>
      <c r="P215" s="487"/>
      <c r="Q215" s="487"/>
      <c r="R215" s="487"/>
      <c r="S215" s="485"/>
    </row>
    <row r="216" spans="5:19">
      <c r="E216" s="481"/>
      <c r="F216" s="482"/>
      <c r="G216" s="483"/>
      <c r="H216" s="483"/>
      <c r="I216" s="484"/>
      <c r="J216" s="484"/>
      <c r="K216" s="485"/>
      <c r="L216" s="485"/>
      <c r="M216" s="485"/>
      <c r="N216" s="485"/>
      <c r="O216" s="486"/>
      <c r="P216" s="487"/>
      <c r="Q216" s="487"/>
      <c r="R216" s="487"/>
      <c r="S216" s="485"/>
    </row>
    <row r="217" spans="5:19">
      <c r="E217" s="481"/>
      <c r="F217" s="482"/>
      <c r="G217" s="483"/>
      <c r="H217" s="483"/>
      <c r="I217" s="484"/>
      <c r="J217" s="484"/>
      <c r="K217" s="485"/>
      <c r="L217" s="485"/>
      <c r="M217" s="485"/>
      <c r="N217" s="485"/>
      <c r="O217" s="486"/>
      <c r="P217" s="487"/>
      <c r="Q217" s="487"/>
      <c r="R217" s="487"/>
      <c r="S217" s="485"/>
    </row>
    <row r="218" spans="5:19">
      <c r="E218" s="481"/>
      <c r="F218" s="482"/>
      <c r="G218" s="483"/>
      <c r="H218" s="483"/>
      <c r="I218" s="484"/>
      <c r="J218" s="484"/>
      <c r="K218" s="485"/>
      <c r="L218" s="485"/>
      <c r="M218" s="485"/>
      <c r="N218" s="485"/>
      <c r="O218" s="486"/>
      <c r="P218" s="487"/>
      <c r="Q218" s="487"/>
      <c r="R218" s="487"/>
      <c r="S218" s="485"/>
    </row>
    <row r="219" spans="5:19">
      <c r="E219" s="481"/>
      <c r="F219" s="482"/>
      <c r="G219" s="483"/>
      <c r="H219" s="483"/>
      <c r="I219" s="484"/>
      <c r="J219" s="484"/>
      <c r="K219" s="485"/>
      <c r="L219" s="485"/>
      <c r="M219" s="485"/>
      <c r="N219" s="485"/>
      <c r="O219" s="486"/>
      <c r="P219" s="487"/>
      <c r="Q219" s="487"/>
      <c r="R219" s="487"/>
      <c r="S219" s="485"/>
    </row>
    <row r="220" spans="5:19">
      <c r="E220" s="481"/>
      <c r="F220" s="482"/>
      <c r="G220" s="483"/>
      <c r="H220" s="483"/>
      <c r="I220" s="484"/>
      <c r="J220" s="484"/>
      <c r="K220" s="485"/>
      <c r="L220" s="485"/>
      <c r="M220" s="485"/>
      <c r="N220" s="485"/>
      <c r="O220" s="486"/>
      <c r="P220" s="487"/>
      <c r="Q220" s="487"/>
      <c r="R220" s="487"/>
      <c r="S220" s="485"/>
    </row>
    <row r="221" spans="5:19">
      <c r="E221" s="481"/>
      <c r="F221" s="482"/>
      <c r="G221" s="483"/>
      <c r="H221" s="483"/>
      <c r="I221" s="484"/>
      <c r="J221" s="484"/>
      <c r="K221" s="485"/>
      <c r="L221" s="485"/>
      <c r="M221" s="485"/>
      <c r="N221" s="485"/>
      <c r="O221" s="486"/>
      <c r="P221" s="487"/>
      <c r="Q221" s="487"/>
      <c r="R221" s="487"/>
      <c r="S221" s="485"/>
    </row>
    <row r="222" spans="5:19">
      <c r="E222" s="481"/>
      <c r="F222" s="482"/>
      <c r="G222" s="483"/>
      <c r="H222" s="483"/>
      <c r="I222" s="484"/>
      <c r="J222" s="484"/>
      <c r="K222" s="485"/>
      <c r="L222" s="485"/>
      <c r="M222" s="485"/>
      <c r="N222" s="485"/>
      <c r="O222" s="486"/>
      <c r="P222" s="487"/>
      <c r="Q222" s="487"/>
      <c r="R222" s="487"/>
      <c r="S222" s="485"/>
    </row>
    <row r="223" spans="5:19">
      <c r="E223" s="481"/>
      <c r="F223" s="482"/>
      <c r="G223" s="483"/>
      <c r="H223" s="483"/>
      <c r="I223" s="484"/>
      <c r="J223" s="484"/>
      <c r="K223" s="485"/>
      <c r="L223" s="485"/>
      <c r="M223" s="485"/>
      <c r="N223" s="485"/>
      <c r="O223" s="486"/>
      <c r="P223" s="487"/>
      <c r="Q223" s="487"/>
      <c r="R223" s="487"/>
      <c r="S223" s="485"/>
    </row>
    <row r="224" spans="5:19">
      <c r="E224" s="481"/>
      <c r="F224" s="482"/>
      <c r="G224" s="483"/>
      <c r="H224" s="483"/>
      <c r="I224" s="484"/>
      <c r="J224" s="484"/>
      <c r="K224" s="485"/>
      <c r="L224" s="485"/>
      <c r="M224" s="485"/>
      <c r="N224" s="485"/>
      <c r="O224" s="486"/>
      <c r="P224" s="487"/>
      <c r="Q224" s="487"/>
      <c r="R224" s="487"/>
      <c r="S224" s="485"/>
    </row>
    <row r="225" spans="5:19">
      <c r="E225" s="481"/>
      <c r="F225" s="482"/>
      <c r="G225" s="483"/>
      <c r="H225" s="483"/>
      <c r="I225" s="484"/>
      <c r="J225" s="484"/>
      <c r="K225" s="485"/>
      <c r="L225" s="485"/>
      <c r="M225" s="485"/>
      <c r="N225" s="485"/>
      <c r="O225" s="486"/>
      <c r="P225" s="487"/>
      <c r="Q225" s="487"/>
      <c r="R225" s="487"/>
      <c r="S225" s="485"/>
    </row>
    <row r="226" spans="5:19">
      <c r="E226" s="481"/>
      <c r="F226" s="482"/>
      <c r="G226" s="483"/>
      <c r="H226" s="483"/>
      <c r="I226" s="484"/>
      <c r="J226" s="484"/>
      <c r="K226" s="485"/>
      <c r="L226" s="485"/>
      <c r="M226" s="485"/>
      <c r="N226" s="485"/>
      <c r="O226" s="486"/>
      <c r="P226" s="487"/>
      <c r="Q226" s="487"/>
      <c r="R226" s="487"/>
      <c r="S226" s="485"/>
    </row>
    <row r="227" spans="5:19">
      <c r="E227" s="481"/>
      <c r="F227" s="482"/>
      <c r="G227" s="483"/>
      <c r="H227" s="483"/>
      <c r="I227" s="484"/>
      <c r="J227" s="484"/>
      <c r="K227" s="485"/>
      <c r="L227" s="485"/>
      <c r="M227" s="485"/>
      <c r="N227" s="485"/>
      <c r="O227" s="486"/>
      <c r="P227" s="487"/>
      <c r="Q227" s="487"/>
      <c r="R227" s="487"/>
      <c r="S227" s="485"/>
    </row>
    <row r="228" spans="5:19">
      <c r="E228" s="481"/>
      <c r="F228" s="482"/>
      <c r="G228" s="483"/>
      <c r="H228" s="483"/>
      <c r="I228" s="484"/>
      <c r="J228" s="484"/>
      <c r="K228" s="485"/>
      <c r="L228" s="485"/>
      <c r="M228" s="485"/>
      <c r="N228" s="485"/>
      <c r="O228" s="486"/>
      <c r="P228" s="487"/>
      <c r="Q228" s="487"/>
      <c r="R228" s="487"/>
      <c r="S228" s="485"/>
    </row>
    <row r="229" spans="5:19">
      <c r="E229" s="481"/>
      <c r="F229" s="482"/>
      <c r="G229" s="483"/>
      <c r="H229" s="483"/>
      <c r="I229" s="484"/>
      <c r="J229" s="484"/>
      <c r="K229" s="485"/>
      <c r="L229" s="485"/>
      <c r="M229" s="485"/>
      <c r="N229" s="485"/>
      <c r="O229" s="486"/>
      <c r="P229" s="487"/>
      <c r="Q229" s="487"/>
      <c r="R229" s="487"/>
      <c r="S229" s="485"/>
    </row>
    <row r="230" spans="5:19">
      <c r="E230" s="481"/>
      <c r="F230" s="482"/>
      <c r="G230" s="483"/>
      <c r="H230" s="483"/>
      <c r="I230" s="484"/>
      <c r="J230" s="484"/>
      <c r="K230" s="485"/>
      <c r="L230" s="485"/>
      <c r="M230" s="485"/>
      <c r="N230" s="485"/>
      <c r="O230" s="486"/>
      <c r="P230" s="487"/>
      <c r="Q230" s="487"/>
      <c r="R230" s="487"/>
      <c r="S230" s="485"/>
    </row>
    <row r="231" spans="5:19">
      <c r="E231" s="481"/>
      <c r="F231" s="482"/>
      <c r="G231" s="483"/>
      <c r="H231" s="483"/>
      <c r="I231" s="484"/>
      <c r="J231" s="484"/>
      <c r="K231" s="485"/>
      <c r="L231" s="485"/>
      <c r="M231" s="485"/>
      <c r="N231" s="485"/>
      <c r="O231" s="486"/>
      <c r="P231" s="487"/>
      <c r="Q231" s="487"/>
      <c r="R231" s="487"/>
      <c r="S231" s="485"/>
    </row>
    <row r="232" spans="5:19">
      <c r="E232" s="481"/>
      <c r="F232" s="482"/>
      <c r="G232" s="483"/>
      <c r="H232" s="483"/>
      <c r="I232" s="484"/>
      <c r="J232" s="484"/>
      <c r="K232" s="485"/>
      <c r="L232" s="485"/>
      <c r="M232" s="485"/>
      <c r="N232" s="485"/>
      <c r="O232" s="486"/>
      <c r="P232" s="487"/>
      <c r="Q232" s="487"/>
      <c r="R232" s="487"/>
      <c r="S232" s="485"/>
    </row>
    <row r="233" spans="5:19">
      <c r="E233" s="481"/>
      <c r="F233" s="482"/>
      <c r="G233" s="483"/>
      <c r="H233" s="483"/>
      <c r="I233" s="484"/>
      <c r="J233" s="484"/>
      <c r="K233" s="485"/>
      <c r="L233" s="485"/>
      <c r="M233" s="485"/>
      <c r="N233" s="485"/>
      <c r="O233" s="486"/>
      <c r="P233" s="487"/>
      <c r="Q233" s="487"/>
      <c r="R233" s="487"/>
      <c r="S233" s="485"/>
    </row>
    <row r="234" spans="5:19">
      <c r="E234" s="481"/>
      <c r="F234" s="482"/>
      <c r="G234" s="483"/>
      <c r="H234" s="483"/>
      <c r="I234" s="484"/>
      <c r="J234" s="484"/>
      <c r="K234" s="485"/>
      <c r="L234" s="485"/>
      <c r="M234" s="485"/>
      <c r="N234" s="485"/>
      <c r="O234" s="486"/>
      <c r="P234" s="487"/>
      <c r="Q234" s="487"/>
      <c r="R234" s="487"/>
      <c r="S234" s="485"/>
    </row>
    <row r="235" spans="5:19">
      <c r="E235" s="481"/>
      <c r="F235" s="482"/>
      <c r="G235" s="483"/>
      <c r="H235" s="483"/>
      <c r="I235" s="484"/>
      <c r="J235" s="484"/>
      <c r="K235" s="485"/>
      <c r="L235" s="485"/>
      <c r="M235" s="485"/>
      <c r="N235" s="485"/>
      <c r="O235" s="486"/>
      <c r="P235" s="487"/>
      <c r="Q235" s="487"/>
      <c r="R235" s="487"/>
      <c r="S235" s="485"/>
    </row>
    <row r="236" spans="5:19">
      <c r="E236" s="481"/>
      <c r="F236" s="482"/>
      <c r="G236" s="483"/>
      <c r="H236" s="483"/>
      <c r="I236" s="484"/>
      <c r="J236" s="484"/>
      <c r="K236" s="485"/>
      <c r="L236" s="485"/>
      <c r="M236" s="485"/>
      <c r="N236" s="485"/>
      <c r="O236" s="486"/>
      <c r="P236" s="487"/>
      <c r="Q236" s="487"/>
      <c r="R236" s="487"/>
      <c r="S236" s="485"/>
    </row>
    <row r="237" spans="5:19">
      <c r="E237" s="481"/>
      <c r="F237" s="482"/>
      <c r="G237" s="483"/>
      <c r="H237" s="483"/>
      <c r="I237" s="484"/>
      <c r="J237" s="484"/>
      <c r="K237" s="485"/>
      <c r="L237" s="485"/>
      <c r="M237" s="485"/>
      <c r="N237" s="485"/>
      <c r="O237" s="486"/>
      <c r="P237" s="487"/>
      <c r="Q237" s="487"/>
      <c r="R237" s="487"/>
      <c r="S237" s="485"/>
    </row>
    <row r="238" spans="5:19">
      <c r="E238" s="481"/>
      <c r="F238" s="482"/>
      <c r="G238" s="483"/>
      <c r="H238" s="483"/>
      <c r="I238" s="484"/>
      <c r="J238" s="484"/>
      <c r="K238" s="485"/>
      <c r="L238" s="485"/>
      <c r="M238" s="485"/>
      <c r="N238" s="485"/>
      <c r="O238" s="486"/>
      <c r="P238" s="487"/>
      <c r="Q238" s="487"/>
      <c r="R238" s="487"/>
      <c r="S238" s="485"/>
    </row>
    <row r="239" spans="5:19">
      <c r="E239" s="481"/>
      <c r="F239" s="482"/>
      <c r="G239" s="483"/>
      <c r="H239" s="483"/>
      <c r="I239" s="484"/>
      <c r="J239" s="484"/>
      <c r="K239" s="485"/>
      <c r="L239" s="485"/>
      <c r="M239" s="485"/>
      <c r="N239" s="485"/>
      <c r="O239" s="486"/>
      <c r="P239" s="487"/>
      <c r="Q239" s="487"/>
      <c r="R239" s="487"/>
      <c r="S239" s="485"/>
    </row>
    <row r="240" spans="5:19">
      <c r="E240" s="481"/>
      <c r="F240" s="482"/>
      <c r="G240" s="483"/>
      <c r="H240" s="483"/>
      <c r="I240" s="484"/>
      <c r="J240" s="484"/>
      <c r="K240" s="485"/>
      <c r="L240" s="485"/>
      <c r="M240" s="485"/>
      <c r="N240" s="485"/>
      <c r="O240" s="486"/>
      <c r="P240" s="487"/>
      <c r="Q240" s="487"/>
      <c r="R240" s="487"/>
      <c r="S240" s="485"/>
    </row>
    <row r="241" spans="5:19">
      <c r="E241" s="481"/>
      <c r="F241" s="482"/>
      <c r="G241" s="483"/>
      <c r="H241" s="483"/>
      <c r="I241" s="484"/>
      <c r="J241" s="484"/>
      <c r="K241" s="485"/>
      <c r="L241" s="485"/>
      <c r="M241" s="485"/>
      <c r="N241" s="485"/>
      <c r="O241" s="486"/>
      <c r="P241" s="487"/>
      <c r="Q241" s="487"/>
      <c r="R241" s="487"/>
      <c r="S241" s="485"/>
    </row>
    <row r="242" spans="5:19">
      <c r="E242" s="481"/>
      <c r="F242" s="482"/>
      <c r="G242" s="483"/>
      <c r="H242" s="483"/>
      <c r="I242" s="484"/>
      <c r="J242" s="484"/>
      <c r="K242" s="485"/>
      <c r="L242" s="485"/>
      <c r="M242" s="485"/>
      <c r="N242" s="485"/>
      <c r="O242" s="486"/>
      <c r="P242" s="487"/>
      <c r="Q242" s="487"/>
      <c r="R242" s="487"/>
      <c r="S242" s="485"/>
    </row>
    <row r="243" spans="5:19">
      <c r="E243" s="481"/>
      <c r="F243" s="482"/>
      <c r="G243" s="483"/>
      <c r="H243" s="483"/>
      <c r="I243" s="484"/>
      <c r="J243" s="484"/>
      <c r="K243" s="485"/>
      <c r="L243" s="485"/>
      <c r="M243" s="485"/>
      <c r="N243" s="485"/>
      <c r="O243" s="486"/>
      <c r="P243" s="487"/>
      <c r="Q243" s="487"/>
      <c r="R243" s="487"/>
      <c r="S243" s="485"/>
    </row>
    <row r="244" spans="5:19">
      <c r="E244" s="481"/>
      <c r="F244" s="482"/>
      <c r="G244" s="483"/>
      <c r="H244" s="483"/>
      <c r="I244" s="484"/>
      <c r="J244" s="484"/>
      <c r="K244" s="485"/>
      <c r="L244" s="485"/>
      <c r="M244" s="485"/>
      <c r="N244" s="485"/>
      <c r="O244" s="486"/>
      <c r="P244" s="487"/>
      <c r="Q244" s="487"/>
      <c r="R244" s="487"/>
      <c r="S244" s="485"/>
    </row>
    <row r="245" spans="5:19">
      <c r="E245" s="481"/>
      <c r="F245" s="482"/>
      <c r="G245" s="483"/>
      <c r="H245" s="483"/>
      <c r="I245" s="484"/>
      <c r="J245" s="484"/>
      <c r="K245" s="485"/>
      <c r="L245" s="485"/>
      <c r="M245" s="485"/>
      <c r="N245" s="485"/>
      <c r="O245" s="486"/>
      <c r="P245" s="487"/>
      <c r="Q245" s="487"/>
      <c r="R245" s="487"/>
      <c r="S245" s="485"/>
    </row>
    <row r="246" spans="5:19">
      <c r="E246" s="481"/>
      <c r="F246" s="482"/>
      <c r="G246" s="483"/>
      <c r="H246" s="483"/>
      <c r="I246" s="484"/>
      <c r="J246" s="484"/>
      <c r="K246" s="485"/>
      <c r="L246" s="485"/>
      <c r="M246" s="485"/>
      <c r="N246" s="485"/>
      <c r="O246" s="486"/>
      <c r="P246" s="487"/>
      <c r="Q246" s="487"/>
      <c r="R246" s="487"/>
      <c r="S246" s="485"/>
    </row>
    <row r="247" spans="5:19">
      <c r="E247" s="481"/>
      <c r="F247" s="482"/>
      <c r="G247" s="483"/>
      <c r="H247" s="483"/>
      <c r="I247" s="484"/>
      <c r="J247" s="484"/>
      <c r="K247" s="485"/>
      <c r="L247" s="485"/>
      <c r="M247" s="485"/>
      <c r="N247" s="485"/>
      <c r="O247" s="486"/>
      <c r="P247" s="487"/>
      <c r="Q247" s="487"/>
      <c r="R247" s="487"/>
      <c r="S247" s="485"/>
    </row>
    <row r="248" spans="5:19">
      <c r="E248" s="481"/>
      <c r="F248" s="482"/>
      <c r="G248" s="483"/>
      <c r="H248" s="483"/>
      <c r="I248" s="484"/>
      <c r="J248" s="484"/>
      <c r="K248" s="485"/>
      <c r="L248" s="485"/>
      <c r="M248" s="485"/>
      <c r="N248" s="485"/>
      <c r="O248" s="486"/>
      <c r="P248" s="487"/>
      <c r="Q248" s="487"/>
      <c r="R248" s="487"/>
      <c r="S248" s="485"/>
    </row>
    <row r="249" spans="5:19">
      <c r="E249" s="481"/>
      <c r="F249" s="482"/>
      <c r="G249" s="483"/>
      <c r="H249" s="483"/>
      <c r="I249" s="484"/>
      <c r="J249" s="484"/>
      <c r="K249" s="485"/>
      <c r="L249" s="485"/>
      <c r="M249" s="485"/>
      <c r="N249" s="485"/>
      <c r="O249" s="486"/>
      <c r="P249" s="487"/>
      <c r="Q249" s="487"/>
      <c r="R249" s="487"/>
      <c r="S249" s="485"/>
    </row>
    <row r="250" spans="5:19">
      <c r="E250" s="481"/>
      <c r="F250" s="482"/>
      <c r="G250" s="483"/>
      <c r="H250" s="483"/>
      <c r="I250" s="484"/>
      <c r="J250" s="484"/>
      <c r="K250" s="485"/>
      <c r="L250" s="485"/>
      <c r="M250" s="485"/>
      <c r="N250" s="485"/>
      <c r="O250" s="486"/>
      <c r="P250" s="487"/>
      <c r="Q250" s="487"/>
      <c r="R250" s="487"/>
      <c r="S250" s="485"/>
    </row>
    <row r="251" spans="5:19">
      <c r="E251" s="481"/>
      <c r="F251" s="482"/>
      <c r="G251" s="483"/>
      <c r="H251" s="483"/>
      <c r="I251" s="484"/>
      <c r="J251" s="484"/>
      <c r="K251" s="485"/>
      <c r="L251" s="485"/>
      <c r="M251" s="485"/>
      <c r="N251" s="485"/>
      <c r="O251" s="486"/>
      <c r="P251" s="487"/>
      <c r="Q251" s="487"/>
      <c r="R251" s="487"/>
      <c r="S251" s="485"/>
    </row>
    <row r="252" spans="5:19">
      <c r="E252" s="481"/>
      <c r="F252" s="482"/>
      <c r="G252" s="483"/>
      <c r="H252" s="483"/>
      <c r="I252" s="484"/>
      <c r="J252" s="484"/>
      <c r="K252" s="485"/>
      <c r="L252" s="485"/>
      <c r="M252" s="485"/>
      <c r="N252" s="485"/>
      <c r="O252" s="486"/>
      <c r="P252" s="487"/>
      <c r="Q252" s="487"/>
      <c r="R252" s="487"/>
      <c r="S252" s="485"/>
    </row>
    <row r="253" spans="5:19">
      <c r="E253" s="481"/>
      <c r="F253" s="482"/>
      <c r="G253" s="483"/>
      <c r="H253" s="483"/>
      <c r="I253" s="484"/>
      <c r="J253" s="484"/>
      <c r="K253" s="485"/>
      <c r="L253" s="485"/>
      <c r="M253" s="485"/>
      <c r="N253" s="485"/>
      <c r="O253" s="486"/>
      <c r="P253" s="487"/>
      <c r="Q253" s="487"/>
      <c r="R253" s="487"/>
      <c r="S253" s="485"/>
    </row>
    <row r="254" spans="5:19">
      <c r="E254" s="481"/>
      <c r="F254" s="482"/>
      <c r="G254" s="483"/>
      <c r="H254" s="483"/>
      <c r="I254" s="484"/>
      <c r="J254" s="484"/>
      <c r="K254" s="485"/>
      <c r="L254" s="485"/>
      <c r="M254" s="485"/>
      <c r="N254" s="485"/>
      <c r="O254" s="486"/>
      <c r="P254" s="487"/>
      <c r="Q254" s="487"/>
      <c r="R254" s="487"/>
      <c r="S254" s="485"/>
    </row>
    <row r="255" spans="5:19">
      <c r="E255" s="481"/>
      <c r="F255" s="482"/>
      <c r="G255" s="483"/>
      <c r="H255" s="483"/>
      <c r="I255" s="484"/>
      <c r="J255" s="484"/>
      <c r="K255" s="485"/>
      <c r="L255" s="485"/>
      <c r="M255" s="485"/>
      <c r="N255" s="485"/>
      <c r="O255" s="486"/>
      <c r="P255" s="487"/>
      <c r="Q255" s="487"/>
      <c r="R255" s="487"/>
      <c r="S255" s="485"/>
    </row>
    <row r="256" spans="5:19">
      <c r="E256" s="481"/>
      <c r="F256" s="482"/>
      <c r="G256" s="483"/>
      <c r="H256" s="483"/>
      <c r="I256" s="484"/>
      <c r="J256" s="484"/>
      <c r="K256" s="485"/>
      <c r="L256" s="485"/>
      <c r="M256" s="485"/>
      <c r="N256" s="485"/>
      <c r="O256" s="486"/>
      <c r="P256" s="487"/>
      <c r="Q256" s="487"/>
      <c r="R256" s="487"/>
      <c r="S256" s="485"/>
    </row>
    <row r="257" spans="5:19">
      <c r="E257" s="481"/>
      <c r="F257" s="482"/>
      <c r="G257" s="483"/>
      <c r="H257" s="483"/>
      <c r="I257" s="484"/>
      <c r="J257" s="484"/>
      <c r="K257" s="485"/>
      <c r="L257" s="485"/>
      <c r="M257" s="485"/>
      <c r="N257" s="485"/>
      <c r="O257" s="486"/>
      <c r="P257" s="487"/>
      <c r="Q257" s="487"/>
      <c r="R257" s="487"/>
      <c r="S257" s="485"/>
    </row>
    <row r="258" spans="5:19">
      <c r="E258" s="481"/>
      <c r="F258" s="482"/>
      <c r="G258" s="483"/>
      <c r="H258" s="483"/>
      <c r="I258" s="484"/>
      <c r="J258" s="484"/>
      <c r="K258" s="485"/>
      <c r="L258" s="485"/>
      <c r="M258" s="485"/>
      <c r="N258" s="485"/>
      <c r="O258" s="486"/>
      <c r="P258" s="487"/>
      <c r="Q258" s="487"/>
      <c r="R258" s="487"/>
      <c r="S258" s="485"/>
    </row>
    <row r="259" spans="5:19">
      <c r="E259" s="481"/>
      <c r="F259" s="482"/>
      <c r="G259" s="483"/>
      <c r="H259" s="483"/>
      <c r="I259" s="484"/>
      <c r="J259" s="484"/>
      <c r="K259" s="485"/>
      <c r="L259" s="485"/>
      <c r="M259" s="485"/>
      <c r="N259" s="485"/>
      <c r="O259" s="486"/>
      <c r="P259" s="487"/>
      <c r="Q259" s="487"/>
      <c r="R259" s="487"/>
      <c r="S259" s="485"/>
    </row>
    <row r="260" spans="5:19">
      <c r="E260" s="481"/>
      <c r="F260" s="482"/>
      <c r="G260" s="483"/>
      <c r="H260" s="483"/>
      <c r="I260" s="484"/>
      <c r="J260" s="484"/>
      <c r="K260" s="485"/>
      <c r="L260" s="485"/>
      <c r="M260" s="485"/>
      <c r="N260" s="485"/>
      <c r="O260" s="486"/>
      <c r="P260" s="487"/>
      <c r="Q260" s="487"/>
      <c r="R260" s="487"/>
      <c r="S260" s="485"/>
    </row>
    <row r="261" spans="5:19">
      <c r="E261" s="481"/>
      <c r="F261" s="482"/>
      <c r="G261" s="483"/>
      <c r="H261" s="483"/>
      <c r="I261" s="484"/>
      <c r="J261" s="484"/>
      <c r="K261" s="485"/>
      <c r="L261" s="485"/>
      <c r="M261" s="485"/>
      <c r="N261" s="485"/>
      <c r="O261" s="486"/>
      <c r="P261" s="487"/>
      <c r="Q261" s="487"/>
      <c r="R261" s="487"/>
      <c r="S261" s="485"/>
    </row>
    <row r="262" spans="5:19">
      <c r="E262" s="481"/>
      <c r="F262" s="482"/>
      <c r="G262" s="483"/>
      <c r="H262" s="483"/>
      <c r="I262" s="484"/>
      <c r="J262" s="484"/>
      <c r="K262" s="485"/>
      <c r="L262" s="485"/>
      <c r="M262" s="485"/>
      <c r="N262" s="485"/>
      <c r="O262" s="486"/>
      <c r="P262" s="487"/>
      <c r="Q262" s="487"/>
      <c r="R262" s="487"/>
      <c r="S262" s="485"/>
    </row>
    <row r="263" spans="5:19">
      <c r="E263" s="481"/>
      <c r="F263" s="482"/>
      <c r="G263" s="483"/>
      <c r="H263" s="483"/>
      <c r="I263" s="484"/>
      <c r="J263" s="484"/>
      <c r="K263" s="485"/>
      <c r="L263" s="485"/>
      <c r="M263" s="485"/>
      <c r="N263" s="485"/>
      <c r="O263" s="486"/>
      <c r="P263" s="487"/>
      <c r="Q263" s="487"/>
      <c r="R263" s="487"/>
      <c r="S263" s="485"/>
    </row>
    <row r="264" spans="5:19">
      <c r="E264" s="481"/>
      <c r="F264" s="482"/>
      <c r="G264" s="483"/>
      <c r="H264" s="483"/>
      <c r="I264" s="484"/>
      <c r="J264" s="484"/>
      <c r="K264" s="485"/>
      <c r="L264" s="485"/>
      <c r="M264" s="485"/>
      <c r="N264" s="485"/>
      <c r="O264" s="486"/>
      <c r="P264" s="487"/>
      <c r="Q264" s="487"/>
      <c r="R264" s="487"/>
      <c r="S264" s="485"/>
    </row>
    <row r="265" spans="5:19">
      <c r="E265" s="481"/>
      <c r="F265" s="482"/>
      <c r="G265" s="483"/>
      <c r="H265" s="483"/>
      <c r="I265" s="484"/>
      <c r="J265" s="484"/>
      <c r="K265" s="485"/>
      <c r="L265" s="485"/>
      <c r="M265" s="485"/>
      <c r="N265" s="485"/>
      <c r="O265" s="486"/>
      <c r="P265" s="487"/>
      <c r="Q265" s="487"/>
      <c r="R265" s="487"/>
      <c r="S265" s="485"/>
    </row>
    <row r="266" spans="5:19">
      <c r="E266" s="481"/>
      <c r="F266" s="482"/>
      <c r="G266" s="483"/>
      <c r="H266" s="483"/>
      <c r="I266" s="484"/>
      <c r="J266" s="484"/>
      <c r="K266" s="485"/>
      <c r="L266" s="485"/>
      <c r="M266" s="485"/>
      <c r="N266" s="485"/>
      <c r="O266" s="486"/>
      <c r="P266" s="487"/>
      <c r="Q266" s="487"/>
      <c r="R266" s="487"/>
      <c r="S266" s="485"/>
    </row>
    <row r="267" spans="5:19">
      <c r="E267" s="481"/>
      <c r="F267" s="482"/>
      <c r="G267" s="483"/>
      <c r="H267" s="483"/>
      <c r="I267" s="484"/>
      <c r="J267" s="484"/>
      <c r="K267" s="485"/>
      <c r="L267" s="485"/>
      <c r="M267" s="485"/>
      <c r="N267" s="485"/>
      <c r="O267" s="486"/>
      <c r="P267" s="487"/>
      <c r="Q267" s="487"/>
      <c r="R267" s="487"/>
      <c r="S267" s="485"/>
    </row>
    <row r="268" spans="5:19">
      <c r="E268" s="481"/>
      <c r="F268" s="482"/>
      <c r="G268" s="483"/>
      <c r="H268" s="483"/>
      <c r="I268" s="484"/>
      <c r="J268" s="484"/>
      <c r="K268" s="485"/>
      <c r="L268" s="485"/>
      <c r="M268" s="485"/>
      <c r="N268" s="485"/>
      <c r="O268" s="486"/>
      <c r="P268" s="487"/>
      <c r="Q268" s="487"/>
      <c r="R268" s="487"/>
      <c r="S268" s="485"/>
    </row>
    <row r="269" spans="5:19">
      <c r="E269" s="481"/>
      <c r="F269" s="482"/>
      <c r="G269" s="483"/>
      <c r="H269" s="483"/>
      <c r="I269" s="484"/>
      <c r="J269" s="484"/>
      <c r="K269" s="485"/>
      <c r="L269" s="485"/>
      <c r="M269" s="485"/>
      <c r="N269" s="485"/>
      <c r="O269" s="486"/>
      <c r="P269" s="487"/>
      <c r="Q269" s="487"/>
      <c r="R269" s="487"/>
      <c r="S269" s="485"/>
    </row>
    <row r="270" spans="5:19">
      <c r="E270" s="481"/>
      <c r="F270" s="482"/>
      <c r="G270" s="483"/>
      <c r="H270" s="483"/>
      <c r="I270" s="484"/>
      <c r="J270" s="484"/>
      <c r="K270" s="485"/>
      <c r="L270" s="485"/>
      <c r="M270" s="485"/>
      <c r="N270" s="485"/>
      <c r="O270" s="486"/>
      <c r="P270" s="487"/>
      <c r="Q270" s="487"/>
      <c r="R270" s="487"/>
      <c r="S270" s="485"/>
    </row>
    <row r="271" spans="5:19">
      <c r="E271" s="481"/>
      <c r="F271" s="482"/>
      <c r="G271" s="483"/>
      <c r="H271" s="483"/>
      <c r="I271" s="484"/>
      <c r="J271" s="484"/>
      <c r="K271" s="485"/>
      <c r="L271" s="485"/>
      <c r="M271" s="485"/>
      <c r="N271" s="485"/>
      <c r="O271" s="486"/>
      <c r="P271" s="487"/>
      <c r="Q271" s="487"/>
      <c r="R271" s="487"/>
      <c r="S271" s="485"/>
    </row>
    <row r="272" spans="5:19">
      <c r="E272" s="481"/>
      <c r="F272" s="482"/>
      <c r="G272" s="483"/>
      <c r="H272" s="483"/>
      <c r="I272" s="484"/>
      <c r="J272" s="484"/>
      <c r="K272" s="485"/>
      <c r="L272" s="485"/>
      <c r="M272" s="485"/>
      <c r="N272" s="485"/>
      <c r="O272" s="486"/>
      <c r="P272" s="487"/>
      <c r="Q272" s="487"/>
      <c r="R272" s="487"/>
      <c r="S272" s="485"/>
    </row>
    <row r="273" spans="5:19">
      <c r="E273" s="481"/>
      <c r="F273" s="482"/>
      <c r="G273" s="483"/>
      <c r="H273" s="483"/>
      <c r="I273" s="484"/>
      <c r="J273" s="484"/>
      <c r="K273" s="485"/>
      <c r="L273" s="485"/>
      <c r="M273" s="485"/>
      <c r="N273" s="485"/>
      <c r="O273" s="486"/>
      <c r="P273" s="487"/>
      <c r="Q273" s="487"/>
      <c r="R273" s="487"/>
      <c r="S273" s="485"/>
    </row>
    <row r="274" spans="5:19">
      <c r="E274" s="481"/>
      <c r="F274" s="482"/>
      <c r="G274" s="483"/>
      <c r="H274" s="483"/>
      <c r="I274" s="484"/>
      <c r="J274" s="484"/>
      <c r="K274" s="485"/>
      <c r="L274" s="485"/>
      <c r="M274" s="485"/>
      <c r="N274" s="485"/>
      <c r="O274" s="486"/>
      <c r="P274" s="487"/>
      <c r="Q274" s="487"/>
      <c r="R274" s="487"/>
      <c r="S274" s="485"/>
    </row>
    <row r="275" spans="5:19">
      <c r="E275" s="481"/>
      <c r="F275" s="482"/>
      <c r="G275" s="483"/>
      <c r="H275" s="483"/>
      <c r="I275" s="484"/>
      <c r="J275" s="484"/>
      <c r="K275" s="485"/>
      <c r="L275" s="485"/>
      <c r="M275" s="485"/>
      <c r="N275" s="485"/>
      <c r="O275" s="486"/>
      <c r="P275" s="487"/>
      <c r="Q275" s="487"/>
      <c r="R275" s="487"/>
      <c r="S275" s="485"/>
    </row>
    <row r="276" spans="5:19">
      <c r="E276" s="481"/>
      <c r="F276" s="482"/>
      <c r="G276" s="483"/>
      <c r="H276" s="483"/>
      <c r="I276" s="484"/>
      <c r="J276" s="484"/>
      <c r="K276" s="485"/>
      <c r="L276" s="485"/>
      <c r="M276" s="485"/>
      <c r="N276" s="485"/>
      <c r="O276" s="486"/>
      <c r="P276" s="487"/>
      <c r="Q276" s="487"/>
      <c r="R276" s="487"/>
      <c r="S276" s="485"/>
    </row>
    <row r="277" spans="5:19">
      <c r="E277" s="481"/>
      <c r="F277" s="482"/>
      <c r="G277" s="483"/>
      <c r="H277" s="483"/>
      <c r="I277" s="484"/>
      <c r="J277" s="484"/>
      <c r="K277" s="485"/>
      <c r="L277" s="485"/>
      <c r="M277" s="485"/>
      <c r="N277" s="485"/>
      <c r="O277" s="486"/>
      <c r="P277" s="487"/>
      <c r="Q277" s="487"/>
      <c r="R277" s="487"/>
      <c r="S277" s="485"/>
    </row>
    <row r="278" spans="5:19">
      <c r="E278" s="481"/>
      <c r="F278" s="482"/>
      <c r="G278" s="483"/>
      <c r="H278" s="483"/>
      <c r="I278" s="484"/>
      <c r="J278" s="484"/>
      <c r="K278" s="485"/>
      <c r="L278" s="485"/>
      <c r="M278" s="485"/>
      <c r="N278" s="485"/>
      <c r="O278" s="486"/>
      <c r="P278" s="487"/>
      <c r="Q278" s="487"/>
      <c r="R278" s="487"/>
      <c r="S278" s="485"/>
    </row>
    <row r="279" spans="5:19">
      <c r="E279" s="481"/>
      <c r="F279" s="482"/>
      <c r="G279" s="483"/>
      <c r="H279" s="483"/>
      <c r="I279" s="484"/>
      <c r="J279" s="484"/>
      <c r="K279" s="485"/>
      <c r="L279" s="485"/>
      <c r="M279" s="485"/>
      <c r="N279" s="485"/>
      <c r="O279" s="486"/>
      <c r="P279" s="487"/>
      <c r="Q279" s="487"/>
      <c r="R279" s="487"/>
      <c r="S279" s="485"/>
    </row>
    <row r="280" spans="5:19">
      <c r="E280" s="481"/>
      <c r="F280" s="482"/>
      <c r="G280" s="483"/>
      <c r="H280" s="483"/>
      <c r="I280" s="484"/>
      <c r="J280" s="484"/>
      <c r="K280" s="485"/>
      <c r="L280" s="485"/>
      <c r="M280" s="485"/>
      <c r="N280" s="485"/>
      <c r="O280" s="486"/>
      <c r="P280" s="487"/>
      <c r="Q280" s="487"/>
      <c r="R280" s="487"/>
      <c r="S280" s="485"/>
    </row>
    <row r="281" spans="5:19">
      <c r="E281" s="481"/>
      <c r="F281" s="482"/>
      <c r="G281" s="483"/>
      <c r="H281" s="483"/>
      <c r="I281" s="484"/>
      <c r="J281" s="484"/>
      <c r="K281" s="485"/>
      <c r="L281" s="485"/>
      <c r="M281" s="485"/>
      <c r="N281" s="485"/>
      <c r="O281" s="486"/>
      <c r="P281" s="487"/>
      <c r="Q281" s="487"/>
      <c r="R281" s="487"/>
      <c r="S281" s="485"/>
    </row>
    <row r="282" spans="5:19">
      <c r="E282" s="481"/>
      <c r="F282" s="482"/>
      <c r="G282" s="483"/>
      <c r="H282" s="483"/>
      <c r="I282" s="484"/>
      <c r="J282" s="484"/>
      <c r="K282" s="485"/>
      <c r="L282" s="485"/>
      <c r="M282" s="485"/>
      <c r="N282" s="485"/>
      <c r="O282" s="486"/>
      <c r="P282" s="487"/>
      <c r="Q282" s="487"/>
      <c r="R282" s="487"/>
      <c r="S282" s="485"/>
    </row>
    <row r="283" spans="5:19">
      <c r="E283" s="481"/>
      <c r="F283" s="482"/>
      <c r="G283" s="483"/>
      <c r="H283" s="483"/>
      <c r="I283" s="484"/>
      <c r="J283" s="484"/>
      <c r="K283" s="485"/>
      <c r="L283" s="485"/>
      <c r="M283" s="485"/>
      <c r="N283" s="485"/>
      <c r="O283" s="486"/>
      <c r="P283" s="487"/>
      <c r="Q283" s="487"/>
      <c r="R283" s="487"/>
      <c r="S283" s="485"/>
    </row>
    <row r="284" spans="5:19">
      <c r="E284" s="481"/>
      <c r="F284" s="482"/>
      <c r="G284" s="483"/>
      <c r="H284" s="483"/>
      <c r="I284" s="484"/>
      <c r="J284" s="484"/>
      <c r="K284" s="485"/>
      <c r="L284" s="485"/>
      <c r="M284" s="485"/>
      <c r="N284" s="485"/>
      <c r="O284" s="486"/>
      <c r="P284" s="487"/>
      <c r="Q284" s="487"/>
      <c r="R284" s="487"/>
      <c r="S284" s="485"/>
    </row>
    <row r="285" spans="5:19">
      <c r="E285" s="481"/>
      <c r="F285" s="482"/>
      <c r="G285" s="483"/>
      <c r="H285" s="483"/>
      <c r="I285" s="484"/>
      <c r="J285" s="484"/>
      <c r="K285" s="485"/>
      <c r="L285" s="485"/>
      <c r="M285" s="485"/>
      <c r="N285" s="485"/>
      <c r="O285" s="486"/>
      <c r="P285" s="487"/>
      <c r="Q285" s="487"/>
      <c r="R285" s="487"/>
      <c r="S285" s="485"/>
    </row>
    <row r="286" spans="5:19">
      <c r="E286" s="481"/>
      <c r="F286" s="482"/>
      <c r="G286" s="483"/>
      <c r="H286" s="483"/>
      <c r="I286" s="484"/>
      <c r="J286" s="484"/>
      <c r="K286" s="485"/>
      <c r="L286" s="485"/>
      <c r="M286" s="485"/>
      <c r="N286" s="485"/>
      <c r="O286" s="486"/>
      <c r="P286" s="487"/>
      <c r="Q286" s="487"/>
      <c r="R286" s="487"/>
      <c r="S286" s="485"/>
    </row>
    <row r="287" spans="5:19">
      <c r="E287" s="481"/>
      <c r="F287" s="482"/>
      <c r="G287" s="483"/>
      <c r="H287" s="483"/>
      <c r="I287" s="484"/>
      <c r="J287" s="484"/>
      <c r="K287" s="485"/>
      <c r="L287" s="485"/>
      <c r="M287" s="485"/>
      <c r="N287" s="485"/>
      <c r="O287" s="486"/>
      <c r="P287" s="487"/>
      <c r="Q287" s="487"/>
      <c r="R287" s="487"/>
      <c r="S287" s="485"/>
    </row>
    <row r="288" spans="5:19">
      <c r="E288" s="481"/>
      <c r="F288" s="482"/>
      <c r="G288" s="483"/>
      <c r="H288" s="483"/>
      <c r="I288" s="484"/>
      <c r="J288" s="484"/>
      <c r="K288" s="485"/>
      <c r="L288" s="485"/>
      <c r="M288" s="485"/>
      <c r="N288" s="485"/>
      <c r="O288" s="486"/>
      <c r="P288" s="487"/>
      <c r="Q288" s="487"/>
      <c r="R288" s="487"/>
      <c r="S288" s="485"/>
    </row>
    <row r="289" spans="5:19">
      <c r="E289" s="481"/>
      <c r="F289" s="482"/>
      <c r="G289" s="483"/>
      <c r="H289" s="483"/>
      <c r="I289" s="484"/>
      <c r="J289" s="484"/>
      <c r="K289" s="485"/>
      <c r="L289" s="485"/>
      <c r="M289" s="485"/>
      <c r="N289" s="485"/>
      <c r="O289" s="486"/>
      <c r="P289" s="487"/>
      <c r="Q289" s="487"/>
      <c r="R289" s="487"/>
      <c r="S289" s="485"/>
    </row>
    <row r="290" spans="5:19">
      <c r="E290" s="481"/>
      <c r="F290" s="482"/>
      <c r="G290" s="483"/>
      <c r="H290" s="483"/>
      <c r="I290" s="484"/>
      <c r="J290" s="484"/>
      <c r="K290" s="485"/>
      <c r="L290" s="485"/>
      <c r="M290" s="485"/>
      <c r="N290" s="485"/>
      <c r="O290" s="486"/>
      <c r="P290" s="487"/>
      <c r="Q290" s="487"/>
      <c r="R290" s="487"/>
      <c r="S290" s="485"/>
    </row>
    <row r="291" spans="5:19">
      <c r="E291" s="481"/>
      <c r="F291" s="482"/>
      <c r="G291" s="483"/>
      <c r="H291" s="483"/>
      <c r="I291" s="484"/>
      <c r="J291" s="484"/>
      <c r="K291" s="485"/>
      <c r="L291" s="485"/>
      <c r="M291" s="485"/>
      <c r="N291" s="485"/>
      <c r="O291" s="486"/>
      <c r="P291" s="487"/>
      <c r="Q291" s="487"/>
      <c r="R291" s="487"/>
      <c r="S291" s="485"/>
    </row>
    <row r="292" spans="5:19">
      <c r="E292" s="481"/>
      <c r="F292" s="482"/>
      <c r="G292" s="483"/>
      <c r="H292" s="483"/>
      <c r="I292" s="484"/>
      <c r="J292" s="484"/>
      <c r="K292" s="485"/>
      <c r="L292" s="485"/>
      <c r="M292" s="485"/>
      <c r="N292" s="485"/>
      <c r="O292" s="486"/>
      <c r="P292" s="487"/>
      <c r="Q292" s="487"/>
      <c r="R292" s="487"/>
      <c r="S292" s="485"/>
    </row>
    <row r="293" spans="5:19">
      <c r="E293" s="481"/>
      <c r="F293" s="482"/>
      <c r="G293" s="483"/>
      <c r="H293" s="483"/>
      <c r="I293" s="484"/>
      <c r="J293" s="484"/>
      <c r="K293" s="485"/>
      <c r="L293" s="485"/>
      <c r="M293" s="485"/>
      <c r="N293" s="485"/>
      <c r="O293" s="486"/>
      <c r="P293" s="487"/>
      <c r="Q293" s="487"/>
      <c r="R293" s="487"/>
      <c r="S293" s="485"/>
    </row>
    <row r="294" spans="5:19">
      <c r="E294" s="481"/>
      <c r="F294" s="487"/>
      <c r="G294" s="483"/>
      <c r="H294" s="483"/>
      <c r="I294" s="484"/>
      <c r="J294" s="484"/>
      <c r="K294" s="485"/>
      <c r="L294" s="485"/>
      <c r="M294" s="485"/>
      <c r="N294" s="485"/>
      <c r="O294" s="486"/>
      <c r="P294" s="487"/>
      <c r="Q294" s="487"/>
      <c r="R294" s="487"/>
      <c r="S294" s="485"/>
    </row>
    <row r="295" spans="5:19">
      <c r="E295" s="481"/>
      <c r="F295" s="487"/>
      <c r="G295" s="483"/>
      <c r="H295" s="483"/>
      <c r="I295" s="484"/>
      <c r="J295" s="484"/>
      <c r="K295" s="485"/>
      <c r="L295" s="485"/>
      <c r="M295" s="485"/>
      <c r="N295" s="485"/>
      <c r="O295" s="486"/>
      <c r="P295" s="487"/>
      <c r="Q295" s="487"/>
      <c r="R295" s="487"/>
      <c r="S295" s="485"/>
    </row>
    <row r="296" spans="5:19">
      <c r="E296" s="481"/>
      <c r="F296" s="487"/>
      <c r="G296" s="483"/>
      <c r="H296" s="483"/>
      <c r="I296" s="484"/>
      <c r="J296" s="484"/>
      <c r="K296" s="485"/>
      <c r="L296" s="485"/>
      <c r="M296" s="485"/>
      <c r="N296" s="485"/>
      <c r="O296" s="486"/>
      <c r="P296" s="487"/>
      <c r="Q296" s="487"/>
      <c r="R296" s="487"/>
      <c r="S296" s="485"/>
    </row>
    <row r="297" spans="5:19">
      <c r="E297" s="481"/>
      <c r="F297" s="487"/>
      <c r="G297" s="483"/>
      <c r="H297" s="483"/>
      <c r="I297" s="484"/>
      <c r="J297" s="484"/>
      <c r="K297" s="485"/>
      <c r="L297" s="485"/>
      <c r="M297" s="485"/>
      <c r="N297" s="485"/>
      <c r="O297" s="486"/>
      <c r="P297" s="487"/>
      <c r="Q297" s="487"/>
      <c r="R297" s="487"/>
      <c r="S297" s="485"/>
    </row>
    <row r="298" spans="5:19">
      <c r="E298" s="481"/>
      <c r="F298" s="487"/>
      <c r="G298" s="483"/>
      <c r="H298" s="483"/>
      <c r="I298" s="484"/>
      <c r="J298" s="484"/>
      <c r="K298" s="485"/>
      <c r="L298" s="485"/>
      <c r="M298" s="485"/>
      <c r="N298" s="485"/>
      <c r="O298" s="486"/>
      <c r="P298" s="487"/>
      <c r="Q298" s="487"/>
      <c r="R298" s="487"/>
      <c r="S298" s="485"/>
    </row>
    <row r="299" spans="5:19">
      <c r="E299" s="481"/>
      <c r="F299" s="487"/>
      <c r="G299" s="483"/>
      <c r="H299" s="483"/>
      <c r="I299" s="484"/>
      <c r="J299" s="484"/>
      <c r="K299" s="485"/>
      <c r="L299" s="485"/>
      <c r="M299" s="485"/>
      <c r="N299" s="485"/>
      <c r="O299" s="486"/>
      <c r="P299" s="487"/>
      <c r="Q299" s="487"/>
      <c r="R299" s="487"/>
      <c r="S299" s="485"/>
    </row>
    <row r="300" spans="5:19">
      <c r="E300" s="481"/>
      <c r="F300" s="487"/>
      <c r="G300" s="483"/>
      <c r="H300" s="483"/>
      <c r="I300" s="484"/>
      <c r="J300" s="484"/>
      <c r="K300" s="485"/>
      <c r="L300" s="485"/>
      <c r="M300" s="485"/>
      <c r="N300" s="485"/>
      <c r="O300" s="486"/>
      <c r="P300" s="487"/>
      <c r="Q300" s="487"/>
      <c r="R300" s="487"/>
      <c r="S300" s="485"/>
    </row>
    <row r="301" spans="5:19">
      <c r="E301" s="481"/>
      <c r="F301" s="487"/>
      <c r="G301" s="483"/>
      <c r="H301" s="483"/>
      <c r="I301" s="484"/>
      <c r="J301" s="484"/>
      <c r="K301" s="485"/>
      <c r="L301" s="485"/>
      <c r="M301" s="485"/>
      <c r="N301" s="485"/>
      <c r="O301" s="486"/>
      <c r="P301" s="487"/>
      <c r="Q301" s="487"/>
      <c r="R301" s="487"/>
      <c r="S301" s="485"/>
    </row>
    <row r="302" spans="5:19">
      <c r="E302" s="481"/>
      <c r="F302" s="487"/>
      <c r="G302" s="483"/>
      <c r="H302" s="483"/>
      <c r="I302" s="484"/>
      <c r="J302" s="484"/>
      <c r="K302" s="485"/>
      <c r="L302" s="485"/>
      <c r="M302" s="485"/>
      <c r="N302" s="485"/>
      <c r="O302" s="486"/>
      <c r="P302" s="487"/>
      <c r="Q302" s="487"/>
      <c r="R302" s="487"/>
      <c r="S302" s="485"/>
    </row>
    <row r="303" spans="5:19">
      <c r="E303" s="481"/>
      <c r="F303" s="487"/>
      <c r="G303" s="483"/>
      <c r="H303" s="483"/>
      <c r="I303" s="484"/>
      <c r="J303" s="484"/>
      <c r="K303" s="485"/>
      <c r="L303" s="485"/>
      <c r="M303" s="485"/>
      <c r="N303" s="485"/>
      <c r="O303" s="486"/>
      <c r="P303" s="487"/>
      <c r="Q303" s="487"/>
      <c r="R303" s="487"/>
      <c r="S303" s="485"/>
    </row>
    <row r="304" spans="5:19">
      <c r="E304" s="481"/>
      <c r="F304" s="487"/>
      <c r="G304" s="483"/>
      <c r="H304" s="483"/>
      <c r="I304" s="484"/>
      <c r="J304" s="484"/>
      <c r="K304" s="485"/>
      <c r="L304" s="485"/>
      <c r="M304" s="485"/>
      <c r="N304" s="485"/>
      <c r="O304" s="486"/>
      <c r="P304" s="487"/>
      <c r="Q304" s="487"/>
      <c r="R304" s="487"/>
      <c r="S304" s="485"/>
    </row>
    <row r="305" spans="5:19">
      <c r="E305" s="481"/>
      <c r="F305" s="487"/>
      <c r="G305" s="483"/>
      <c r="H305" s="483"/>
      <c r="I305" s="484"/>
      <c r="J305" s="484"/>
      <c r="K305" s="485"/>
      <c r="L305" s="485"/>
      <c r="M305" s="485"/>
      <c r="N305" s="485"/>
      <c r="O305" s="486"/>
      <c r="P305" s="487"/>
      <c r="Q305" s="487"/>
      <c r="R305" s="487"/>
      <c r="S305" s="485"/>
    </row>
    <row r="306" spans="5:19">
      <c r="E306" s="481"/>
      <c r="F306" s="487"/>
      <c r="G306" s="483"/>
      <c r="H306" s="483"/>
      <c r="I306" s="484"/>
      <c r="J306" s="484"/>
      <c r="K306" s="485"/>
      <c r="L306" s="485"/>
      <c r="M306" s="485"/>
      <c r="N306" s="485"/>
      <c r="O306" s="486"/>
      <c r="P306" s="487"/>
      <c r="Q306" s="487"/>
      <c r="R306" s="487"/>
      <c r="S306" s="485"/>
    </row>
    <row r="307" spans="5:19">
      <c r="E307" s="481"/>
      <c r="F307" s="487"/>
      <c r="G307" s="483"/>
      <c r="H307" s="483"/>
      <c r="I307" s="484"/>
      <c r="J307" s="484"/>
      <c r="K307" s="485"/>
      <c r="L307" s="485"/>
      <c r="M307" s="485"/>
      <c r="N307" s="485"/>
      <c r="O307" s="486"/>
      <c r="P307" s="487"/>
      <c r="Q307" s="487"/>
      <c r="R307" s="487"/>
      <c r="S307" s="485"/>
    </row>
    <row r="308" spans="5:19">
      <c r="E308" s="481"/>
      <c r="F308" s="487"/>
      <c r="G308" s="483"/>
      <c r="H308" s="483"/>
      <c r="I308" s="484"/>
      <c r="J308" s="484"/>
      <c r="K308" s="485"/>
      <c r="L308" s="485"/>
      <c r="M308" s="485"/>
      <c r="N308" s="485"/>
      <c r="O308" s="486"/>
      <c r="P308" s="487"/>
      <c r="Q308" s="487"/>
      <c r="R308" s="487"/>
      <c r="S308" s="485"/>
    </row>
    <row r="309" spans="5:19">
      <c r="E309" s="481"/>
      <c r="F309" s="487"/>
      <c r="G309" s="483"/>
      <c r="H309" s="483"/>
      <c r="I309" s="484"/>
      <c r="J309" s="484"/>
      <c r="K309" s="485"/>
      <c r="L309" s="485"/>
      <c r="M309" s="485"/>
      <c r="N309" s="485"/>
      <c r="O309" s="486"/>
      <c r="P309" s="487"/>
      <c r="Q309" s="487"/>
      <c r="R309" s="487"/>
      <c r="S309" s="485"/>
    </row>
    <row r="310" spans="5:19">
      <c r="E310" s="481"/>
      <c r="F310" s="487"/>
      <c r="G310" s="483"/>
      <c r="H310" s="483"/>
      <c r="I310" s="484"/>
      <c r="J310" s="484"/>
      <c r="K310" s="485"/>
      <c r="L310" s="485"/>
      <c r="M310" s="485"/>
      <c r="N310" s="485"/>
      <c r="O310" s="486"/>
      <c r="P310" s="487"/>
      <c r="Q310" s="487"/>
      <c r="R310" s="487"/>
      <c r="S310" s="485"/>
    </row>
    <row r="311" spans="5:19">
      <c r="E311" s="481"/>
      <c r="F311" s="487"/>
      <c r="G311" s="483"/>
      <c r="H311" s="483"/>
      <c r="I311" s="484"/>
      <c r="J311" s="484"/>
      <c r="K311" s="485"/>
      <c r="L311" s="485"/>
      <c r="M311" s="485"/>
      <c r="N311" s="485"/>
      <c r="O311" s="486"/>
      <c r="P311" s="487"/>
      <c r="Q311" s="487"/>
      <c r="R311" s="487"/>
      <c r="S311" s="485"/>
    </row>
    <row r="312" spans="5:19">
      <c r="E312" s="481"/>
      <c r="F312" s="487"/>
      <c r="G312" s="483"/>
      <c r="H312" s="483"/>
      <c r="I312" s="484"/>
      <c r="J312" s="484"/>
      <c r="K312" s="485"/>
      <c r="L312" s="485"/>
      <c r="M312" s="485"/>
      <c r="N312" s="485"/>
      <c r="O312" s="486"/>
      <c r="P312" s="487"/>
      <c r="Q312" s="487"/>
      <c r="R312" s="487"/>
      <c r="S312" s="485"/>
    </row>
    <row r="313" spans="5:19">
      <c r="E313" s="481"/>
      <c r="F313" s="487"/>
      <c r="G313" s="483"/>
      <c r="H313" s="483"/>
      <c r="I313" s="484"/>
      <c r="J313" s="484"/>
      <c r="K313" s="485"/>
      <c r="L313" s="485"/>
      <c r="M313" s="485"/>
      <c r="N313" s="485"/>
      <c r="O313" s="486"/>
      <c r="P313" s="487"/>
      <c r="Q313" s="487"/>
      <c r="R313" s="487"/>
      <c r="S313" s="485"/>
    </row>
    <row r="314" spans="5:19">
      <c r="E314" s="481"/>
      <c r="F314" s="487"/>
      <c r="G314" s="483"/>
      <c r="H314" s="483"/>
      <c r="I314" s="484"/>
      <c r="J314" s="484"/>
      <c r="K314" s="485"/>
      <c r="L314" s="485"/>
      <c r="M314" s="485"/>
      <c r="N314" s="485"/>
      <c r="O314" s="486"/>
      <c r="P314" s="487"/>
      <c r="Q314" s="487"/>
      <c r="R314" s="487"/>
      <c r="S314" s="485"/>
    </row>
    <row r="315" spans="5:19">
      <c r="E315" s="481"/>
      <c r="F315" s="487"/>
      <c r="G315" s="483"/>
      <c r="H315" s="483"/>
      <c r="I315" s="484"/>
      <c r="J315" s="484"/>
      <c r="K315" s="485"/>
      <c r="L315" s="485"/>
      <c r="M315" s="485"/>
      <c r="N315" s="485"/>
      <c r="O315" s="486"/>
      <c r="P315" s="487"/>
      <c r="Q315" s="487"/>
      <c r="R315" s="487"/>
      <c r="S315" s="485"/>
    </row>
    <row r="316" spans="5:19">
      <c r="E316" s="481"/>
      <c r="F316" s="487"/>
      <c r="G316" s="483"/>
      <c r="H316" s="483"/>
      <c r="I316" s="484"/>
      <c r="J316" s="484"/>
      <c r="K316" s="485"/>
      <c r="L316" s="485"/>
      <c r="M316" s="485"/>
      <c r="N316" s="485"/>
      <c r="O316" s="486"/>
      <c r="P316" s="487"/>
      <c r="Q316" s="487"/>
      <c r="R316" s="487"/>
      <c r="S316" s="485"/>
    </row>
    <row r="317" spans="5:19">
      <c r="E317" s="481"/>
      <c r="F317" s="487"/>
      <c r="G317" s="483"/>
      <c r="H317" s="483"/>
      <c r="I317" s="484"/>
      <c r="J317" s="484"/>
      <c r="K317" s="485"/>
      <c r="L317" s="485"/>
      <c r="M317" s="485"/>
      <c r="N317" s="485"/>
      <c r="O317" s="486"/>
      <c r="P317" s="487"/>
      <c r="Q317" s="487"/>
      <c r="R317" s="487"/>
      <c r="S317" s="485"/>
    </row>
    <row r="318" spans="5:19">
      <c r="E318" s="481"/>
      <c r="F318" s="487"/>
      <c r="G318" s="483"/>
      <c r="H318" s="483"/>
      <c r="I318" s="484"/>
      <c r="J318" s="484"/>
      <c r="K318" s="485"/>
      <c r="L318" s="485"/>
      <c r="M318" s="485"/>
      <c r="N318" s="485"/>
      <c r="O318" s="486"/>
      <c r="P318" s="487"/>
      <c r="Q318" s="487"/>
      <c r="R318" s="487"/>
      <c r="S318" s="485"/>
    </row>
    <row r="319" spans="5:19">
      <c r="E319" s="481"/>
      <c r="F319" s="487"/>
      <c r="G319" s="483"/>
      <c r="H319" s="483"/>
      <c r="I319" s="484"/>
      <c r="J319" s="484"/>
      <c r="K319" s="485"/>
      <c r="L319" s="485"/>
      <c r="M319" s="485"/>
      <c r="N319" s="485"/>
      <c r="O319" s="486"/>
      <c r="P319" s="487"/>
      <c r="Q319" s="487"/>
      <c r="R319" s="487"/>
      <c r="S319" s="485"/>
    </row>
    <row r="320" spans="5:19">
      <c r="E320" s="481"/>
      <c r="F320" s="487"/>
      <c r="G320" s="483"/>
      <c r="H320" s="483"/>
      <c r="I320" s="484"/>
      <c r="J320" s="484"/>
      <c r="K320" s="485"/>
      <c r="L320" s="485"/>
      <c r="M320" s="485"/>
      <c r="N320" s="485"/>
      <c r="O320" s="486"/>
      <c r="P320" s="487"/>
      <c r="Q320" s="487"/>
      <c r="R320" s="487"/>
      <c r="S320" s="485"/>
    </row>
    <row r="321" spans="5:19">
      <c r="E321" s="481"/>
      <c r="F321" s="487"/>
      <c r="G321" s="483"/>
      <c r="H321" s="483"/>
      <c r="I321" s="484"/>
      <c r="J321" s="484"/>
      <c r="K321" s="485"/>
      <c r="L321" s="485"/>
      <c r="M321" s="485"/>
      <c r="N321" s="485"/>
      <c r="O321" s="486"/>
      <c r="P321" s="487"/>
      <c r="Q321" s="487"/>
      <c r="R321" s="487"/>
      <c r="S321" s="485"/>
    </row>
    <row r="322" spans="5:19">
      <c r="E322" s="481"/>
      <c r="F322" s="487"/>
      <c r="G322" s="483"/>
      <c r="H322" s="483"/>
      <c r="I322" s="484"/>
      <c r="J322" s="484"/>
      <c r="K322" s="485"/>
      <c r="L322" s="485"/>
      <c r="M322" s="485"/>
      <c r="N322" s="485"/>
      <c r="O322" s="486"/>
      <c r="P322" s="487"/>
      <c r="Q322" s="487"/>
      <c r="R322" s="487"/>
      <c r="S322" s="485"/>
    </row>
    <row r="323" spans="5:19">
      <c r="E323" s="481"/>
      <c r="F323" s="487"/>
      <c r="G323" s="483"/>
      <c r="H323" s="483"/>
      <c r="I323" s="484"/>
      <c r="J323" s="484"/>
      <c r="K323" s="485"/>
      <c r="L323" s="485"/>
      <c r="M323" s="485"/>
      <c r="N323" s="485"/>
      <c r="O323" s="486"/>
      <c r="P323" s="487"/>
      <c r="Q323" s="487"/>
      <c r="R323" s="487"/>
      <c r="S323" s="485"/>
    </row>
    <row r="324" spans="5:19">
      <c r="E324" s="481"/>
      <c r="F324" s="487"/>
      <c r="G324" s="483"/>
      <c r="H324" s="483"/>
      <c r="I324" s="484"/>
      <c r="J324" s="484"/>
      <c r="K324" s="485"/>
      <c r="L324" s="485"/>
      <c r="M324" s="485"/>
      <c r="N324" s="485"/>
      <c r="O324" s="486"/>
      <c r="P324" s="487"/>
      <c r="Q324" s="487"/>
      <c r="R324" s="487"/>
      <c r="S324" s="485"/>
    </row>
    <row r="325" spans="5:19">
      <c r="E325" s="481"/>
      <c r="F325" s="487"/>
      <c r="G325" s="483"/>
      <c r="H325" s="483"/>
      <c r="I325" s="484"/>
      <c r="J325" s="484"/>
      <c r="K325" s="485"/>
      <c r="L325" s="485"/>
      <c r="M325" s="485"/>
      <c r="N325" s="485"/>
      <c r="O325" s="486"/>
      <c r="P325" s="487"/>
      <c r="Q325" s="487"/>
      <c r="R325" s="487"/>
      <c r="S325" s="485"/>
    </row>
    <row r="326" spans="5:19">
      <c r="E326" s="481"/>
      <c r="F326" s="487"/>
      <c r="G326" s="483"/>
      <c r="H326" s="483"/>
      <c r="I326" s="484"/>
      <c r="J326" s="484"/>
      <c r="K326" s="485"/>
      <c r="L326" s="485"/>
      <c r="M326" s="485"/>
      <c r="N326" s="485"/>
      <c r="O326" s="486"/>
      <c r="P326" s="487"/>
      <c r="Q326" s="487"/>
      <c r="R326" s="487"/>
      <c r="S326" s="485"/>
    </row>
    <row r="327" spans="5:19">
      <c r="E327" s="481"/>
      <c r="F327" s="487"/>
      <c r="G327" s="483"/>
      <c r="H327" s="483"/>
      <c r="I327" s="484"/>
      <c r="J327" s="484"/>
      <c r="K327" s="485"/>
      <c r="L327" s="485"/>
      <c r="M327" s="485"/>
      <c r="N327" s="485"/>
      <c r="O327" s="486"/>
      <c r="P327" s="487"/>
      <c r="Q327" s="487"/>
      <c r="R327" s="487"/>
      <c r="S327" s="485"/>
    </row>
    <row r="328" spans="5:19">
      <c r="E328" s="481"/>
      <c r="F328" s="487"/>
      <c r="G328" s="483"/>
      <c r="H328" s="483"/>
      <c r="I328" s="484"/>
      <c r="J328" s="484"/>
      <c r="K328" s="485"/>
      <c r="L328" s="485"/>
      <c r="M328" s="485"/>
      <c r="N328" s="485"/>
      <c r="O328" s="486"/>
      <c r="P328" s="487"/>
      <c r="Q328" s="487"/>
      <c r="R328" s="487"/>
      <c r="S328" s="485"/>
    </row>
    <row r="329" spans="5:19">
      <c r="E329" s="481"/>
      <c r="F329" s="487"/>
      <c r="G329" s="483"/>
      <c r="H329" s="483"/>
      <c r="I329" s="484"/>
      <c r="J329" s="484"/>
      <c r="K329" s="485"/>
      <c r="L329" s="485"/>
      <c r="M329" s="485"/>
      <c r="N329" s="485"/>
      <c r="O329" s="486"/>
      <c r="P329" s="487"/>
      <c r="Q329" s="487"/>
      <c r="R329" s="487"/>
      <c r="S329" s="485"/>
    </row>
    <row r="330" spans="5:19">
      <c r="E330" s="481"/>
      <c r="F330" s="487"/>
      <c r="G330" s="483"/>
      <c r="H330" s="483"/>
      <c r="I330" s="484"/>
      <c r="J330" s="484"/>
      <c r="K330" s="485"/>
      <c r="L330" s="485"/>
      <c r="M330" s="485"/>
      <c r="N330" s="485"/>
      <c r="O330" s="486"/>
      <c r="P330" s="487"/>
      <c r="Q330" s="487"/>
      <c r="R330" s="487"/>
      <c r="S330" s="485"/>
    </row>
    <row r="331" spans="5:19">
      <c r="E331" s="481"/>
      <c r="F331" s="487"/>
      <c r="G331" s="483"/>
      <c r="H331" s="483"/>
      <c r="I331" s="484"/>
      <c r="J331" s="484"/>
      <c r="K331" s="485"/>
      <c r="L331" s="485"/>
      <c r="M331" s="485"/>
      <c r="N331" s="485"/>
      <c r="O331" s="486"/>
      <c r="P331" s="487"/>
      <c r="Q331" s="487"/>
      <c r="R331" s="487"/>
      <c r="S331" s="485"/>
    </row>
    <row r="332" spans="5:19">
      <c r="E332" s="481"/>
      <c r="F332" s="487"/>
      <c r="G332" s="483"/>
      <c r="H332" s="483"/>
      <c r="I332" s="484"/>
      <c r="J332" s="484"/>
      <c r="K332" s="485"/>
      <c r="L332" s="485"/>
      <c r="M332" s="485"/>
      <c r="N332" s="485"/>
      <c r="O332" s="486"/>
      <c r="P332" s="487"/>
      <c r="Q332" s="487"/>
      <c r="R332" s="487"/>
      <c r="S332" s="485"/>
    </row>
    <row r="333" spans="5:19">
      <c r="E333" s="481"/>
      <c r="F333" s="487"/>
      <c r="G333" s="483"/>
      <c r="H333" s="483"/>
      <c r="I333" s="484"/>
      <c r="J333" s="484"/>
      <c r="K333" s="485"/>
      <c r="L333" s="485"/>
      <c r="M333" s="485"/>
      <c r="N333" s="485"/>
      <c r="O333" s="486"/>
      <c r="P333" s="487"/>
      <c r="Q333" s="487"/>
      <c r="R333" s="487"/>
      <c r="S333" s="485"/>
    </row>
    <row r="334" spans="5:19">
      <c r="E334" s="481"/>
      <c r="F334" s="487"/>
      <c r="G334" s="483"/>
      <c r="H334" s="483"/>
      <c r="I334" s="484"/>
      <c r="J334" s="484"/>
      <c r="K334" s="485"/>
      <c r="L334" s="485"/>
      <c r="M334" s="485"/>
      <c r="N334" s="485"/>
      <c r="O334" s="486"/>
      <c r="P334" s="487"/>
      <c r="Q334" s="487"/>
      <c r="R334" s="487"/>
      <c r="S334" s="485"/>
    </row>
    <row r="335" spans="5:19">
      <c r="E335" s="481"/>
      <c r="F335" s="487"/>
      <c r="G335" s="483"/>
      <c r="H335" s="483"/>
      <c r="I335" s="484"/>
      <c r="J335" s="484"/>
      <c r="K335" s="485"/>
      <c r="L335" s="485"/>
      <c r="M335" s="485"/>
      <c r="N335" s="485"/>
      <c r="O335" s="486"/>
      <c r="P335" s="487"/>
      <c r="Q335" s="487"/>
      <c r="R335" s="487"/>
      <c r="S335" s="485"/>
    </row>
    <row r="336" spans="5:19">
      <c r="E336" s="481"/>
      <c r="F336" s="487"/>
      <c r="G336" s="483"/>
      <c r="H336" s="483"/>
      <c r="I336" s="484"/>
      <c r="J336" s="484"/>
      <c r="K336" s="485"/>
      <c r="L336" s="485"/>
      <c r="M336" s="485"/>
      <c r="N336" s="485"/>
      <c r="O336" s="486"/>
      <c r="P336" s="487"/>
      <c r="Q336" s="487"/>
      <c r="R336" s="487"/>
      <c r="S336" s="485"/>
    </row>
    <row r="337" spans="5:19">
      <c r="E337" s="481"/>
      <c r="F337" s="487"/>
      <c r="G337" s="483"/>
      <c r="H337" s="483"/>
      <c r="I337" s="484"/>
      <c r="J337" s="484"/>
      <c r="K337" s="485"/>
      <c r="L337" s="485"/>
      <c r="M337" s="485"/>
      <c r="N337" s="485"/>
      <c r="O337" s="486"/>
      <c r="P337" s="487"/>
      <c r="Q337" s="487"/>
      <c r="R337" s="487"/>
      <c r="S337" s="485"/>
    </row>
    <row r="338" spans="5:19">
      <c r="E338" s="481"/>
      <c r="F338" s="487"/>
      <c r="G338" s="483"/>
      <c r="H338" s="483"/>
      <c r="I338" s="484"/>
      <c r="J338" s="484"/>
      <c r="K338" s="485"/>
      <c r="L338" s="485"/>
      <c r="M338" s="485"/>
      <c r="N338" s="485"/>
      <c r="O338" s="486"/>
      <c r="P338" s="487"/>
      <c r="Q338" s="487"/>
      <c r="R338" s="487"/>
      <c r="S338" s="485"/>
    </row>
    <row r="339" spans="5:19">
      <c r="E339" s="481"/>
      <c r="F339" s="487"/>
      <c r="G339" s="483"/>
      <c r="H339" s="483"/>
      <c r="I339" s="484"/>
      <c r="J339" s="484"/>
      <c r="K339" s="485"/>
      <c r="L339" s="485"/>
      <c r="M339" s="485"/>
      <c r="N339" s="485"/>
      <c r="O339" s="486"/>
      <c r="P339" s="487"/>
      <c r="Q339" s="487"/>
      <c r="R339" s="487"/>
      <c r="S339" s="485"/>
    </row>
    <row r="340" spans="5:19">
      <c r="E340" s="481"/>
      <c r="F340" s="487"/>
      <c r="G340" s="483"/>
      <c r="H340" s="483"/>
      <c r="I340" s="484"/>
      <c r="J340" s="484"/>
      <c r="K340" s="485"/>
      <c r="L340" s="485"/>
      <c r="M340" s="485"/>
      <c r="N340" s="485"/>
      <c r="O340" s="486"/>
      <c r="P340" s="487"/>
      <c r="Q340" s="487"/>
      <c r="R340" s="487"/>
      <c r="S340" s="485"/>
    </row>
    <row r="341" spans="5:19">
      <c r="E341" s="481"/>
      <c r="F341" s="487"/>
      <c r="G341" s="483"/>
      <c r="H341" s="483"/>
      <c r="I341" s="484"/>
      <c r="J341" s="484"/>
      <c r="K341" s="485"/>
      <c r="L341" s="485"/>
      <c r="M341" s="485"/>
      <c r="N341" s="485"/>
      <c r="O341" s="486"/>
      <c r="P341" s="487"/>
      <c r="Q341" s="487"/>
      <c r="R341" s="487"/>
      <c r="S341" s="485"/>
    </row>
    <row r="342" spans="5:19">
      <c r="E342" s="481"/>
      <c r="F342" s="487"/>
      <c r="G342" s="483"/>
      <c r="H342" s="483"/>
      <c r="I342" s="484"/>
      <c r="J342" s="484"/>
      <c r="K342" s="485"/>
      <c r="L342" s="485"/>
      <c r="M342" s="485"/>
      <c r="N342" s="485"/>
      <c r="O342" s="486"/>
      <c r="P342" s="487"/>
      <c r="Q342" s="487"/>
      <c r="R342" s="487"/>
      <c r="S342" s="485"/>
    </row>
    <row r="343" spans="5:19">
      <c r="E343" s="481"/>
      <c r="F343" s="487"/>
      <c r="G343" s="483"/>
      <c r="H343" s="483"/>
      <c r="I343" s="484"/>
      <c r="J343" s="484"/>
      <c r="K343" s="485"/>
      <c r="L343" s="485"/>
      <c r="M343" s="485"/>
      <c r="N343" s="485"/>
      <c r="O343" s="486"/>
      <c r="P343" s="487"/>
      <c r="Q343" s="487"/>
      <c r="R343" s="487"/>
      <c r="S343" s="485"/>
    </row>
    <row r="344" spans="5:19">
      <c r="E344" s="481"/>
      <c r="F344" s="487"/>
      <c r="G344" s="483"/>
      <c r="H344" s="483"/>
      <c r="I344" s="484"/>
      <c r="J344" s="484"/>
      <c r="K344" s="485"/>
      <c r="L344" s="485"/>
      <c r="M344" s="485"/>
      <c r="N344" s="485"/>
      <c r="O344" s="486"/>
      <c r="P344" s="487"/>
      <c r="Q344" s="487"/>
      <c r="R344" s="487"/>
      <c r="S344" s="485"/>
    </row>
    <row r="345" spans="5:19">
      <c r="E345" s="481"/>
      <c r="F345" s="487"/>
      <c r="G345" s="483"/>
      <c r="H345" s="483"/>
      <c r="I345" s="484"/>
      <c r="J345" s="484"/>
      <c r="K345" s="485"/>
      <c r="L345" s="485"/>
      <c r="M345" s="485"/>
      <c r="N345" s="485"/>
      <c r="O345" s="486"/>
      <c r="P345" s="487"/>
      <c r="Q345" s="487"/>
      <c r="R345" s="487"/>
      <c r="S345" s="485"/>
    </row>
    <row r="346" spans="5:19">
      <c r="E346" s="481"/>
      <c r="F346" s="487"/>
      <c r="G346" s="483"/>
      <c r="H346" s="483"/>
      <c r="I346" s="484"/>
      <c r="J346" s="484"/>
      <c r="K346" s="485"/>
      <c r="L346" s="485"/>
      <c r="M346" s="485"/>
      <c r="N346" s="485"/>
      <c r="O346" s="486"/>
      <c r="P346" s="487"/>
      <c r="Q346" s="487"/>
      <c r="R346" s="487"/>
      <c r="S346" s="485"/>
    </row>
    <row r="347" spans="5:19">
      <c r="E347" s="481"/>
      <c r="F347" s="487"/>
      <c r="G347" s="483"/>
      <c r="H347" s="483"/>
      <c r="I347" s="484"/>
      <c r="J347" s="484"/>
      <c r="K347" s="485"/>
      <c r="L347" s="485"/>
      <c r="M347" s="485"/>
      <c r="N347" s="485"/>
      <c r="O347" s="486"/>
      <c r="P347" s="487"/>
      <c r="Q347" s="487"/>
      <c r="R347" s="487"/>
      <c r="S347" s="485"/>
    </row>
    <row r="348" spans="5:19">
      <c r="E348" s="481"/>
      <c r="F348" s="487"/>
      <c r="G348" s="483"/>
      <c r="H348" s="483"/>
      <c r="I348" s="484"/>
      <c r="J348" s="484"/>
      <c r="K348" s="485"/>
      <c r="L348" s="485"/>
      <c r="M348" s="485"/>
      <c r="N348" s="485"/>
      <c r="O348" s="486"/>
      <c r="P348" s="487"/>
      <c r="Q348" s="487"/>
      <c r="R348" s="487"/>
      <c r="S348" s="485"/>
    </row>
    <row r="349" spans="5:19">
      <c r="E349" s="481"/>
      <c r="F349" s="487"/>
      <c r="G349" s="483"/>
      <c r="H349" s="483"/>
      <c r="I349" s="484"/>
      <c r="J349" s="484"/>
      <c r="K349" s="485"/>
      <c r="L349" s="485"/>
      <c r="M349" s="485"/>
      <c r="N349" s="485"/>
      <c r="O349" s="486"/>
      <c r="P349" s="487"/>
      <c r="Q349" s="487"/>
      <c r="R349" s="487"/>
      <c r="S349" s="485"/>
    </row>
    <row r="350" spans="5:19">
      <c r="E350" s="481"/>
      <c r="F350" s="487"/>
      <c r="G350" s="483"/>
      <c r="H350" s="483"/>
      <c r="I350" s="484"/>
      <c r="J350" s="484"/>
      <c r="K350" s="485"/>
      <c r="L350" s="485"/>
      <c r="M350" s="485"/>
      <c r="N350" s="485"/>
      <c r="O350" s="486"/>
      <c r="P350" s="487"/>
      <c r="Q350" s="487"/>
      <c r="R350" s="487"/>
      <c r="S350" s="485"/>
    </row>
    <row r="351" spans="5:19">
      <c r="E351" s="481"/>
      <c r="F351" s="487"/>
      <c r="G351" s="483"/>
      <c r="H351" s="483"/>
      <c r="I351" s="484"/>
      <c r="J351" s="484"/>
      <c r="K351" s="485"/>
      <c r="L351" s="485"/>
      <c r="M351" s="485"/>
      <c r="N351" s="485"/>
      <c r="O351" s="486"/>
      <c r="P351" s="487"/>
      <c r="Q351" s="487"/>
      <c r="R351" s="487"/>
      <c r="S351" s="485"/>
    </row>
    <row r="352" spans="5:19">
      <c r="E352" s="481"/>
      <c r="F352" s="487"/>
      <c r="G352" s="483"/>
      <c r="H352" s="483"/>
      <c r="I352" s="484"/>
      <c r="J352" s="484"/>
      <c r="K352" s="485"/>
      <c r="L352" s="485"/>
      <c r="M352" s="485"/>
      <c r="N352" s="485"/>
      <c r="O352" s="486"/>
      <c r="P352" s="487"/>
      <c r="Q352" s="487"/>
      <c r="R352" s="487"/>
      <c r="S352" s="485"/>
    </row>
    <row r="353" spans="5:19">
      <c r="E353" s="481"/>
      <c r="F353" s="487"/>
      <c r="G353" s="483"/>
      <c r="H353" s="483"/>
      <c r="I353" s="484"/>
      <c r="J353" s="484"/>
      <c r="K353" s="485"/>
      <c r="L353" s="485"/>
      <c r="M353" s="485"/>
      <c r="N353" s="485"/>
      <c r="O353" s="486"/>
      <c r="P353" s="487"/>
      <c r="Q353" s="487"/>
      <c r="R353" s="487"/>
      <c r="S353" s="485"/>
    </row>
    <row r="354" spans="5:19">
      <c r="E354" s="481"/>
      <c r="F354" s="487"/>
      <c r="G354" s="483"/>
      <c r="H354" s="483"/>
      <c r="I354" s="484"/>
      <c r="J354" s="484"/>
      <c r="K354" s="485"/>
      <c r="L354" s="485"/>
      <c r="M354" s="485"/>
      <c r="N354" s="485"/>
      <c r="O354" s="486"/>
      <c r="P354" s="487"/>
      <c r="Q354" s="487"/>
      <c r="R354" s="487"/>
      <c r="S354" s="485"/>
    </row>
    <row r="355" spans="5:19">
      <c r="E355" s="481"/>
      <c r="F355" s="487"/>
      <c r="G355" s="483"/>
      <c r="H355" s="483"/>
      <c r="I355" s="484"/>
      <c r="J355" s="484"/>
      <c r="K355" s="485"/>
      <c r="L355" s="485"/>
      <c r="M355" s="485"/>
      <c r="N355" s="485"/>
      <c r="O355" s="486"/>
      <c r="P355" s="487"/>
      <c r="Q355" s="487"/>
      <c r="R355" s="487"/>
      <c r="S355" s="485"/>
    </row>
    <row r="356" spans="5:19">
      <c r="E356" s="481"/>
      <c r="F356" s="487"/>
      <c r="G356" s="483"/>
      <c r="H356" s="483"/>
      <c r="I356" s="484"/>
      <c r="J356" s="484"/>
      <c r="K356" s="485"/>
      <c r="L356" s="485"/>
      <c r="M356" s="485"/>
      <c r="N356" s="485"/>
      <c r="O356" s="486"/>
      <c r="P356" s="487"/>
      <c r="Q356" s="487"/>
      <c r="R356" s="487"/>
      <c r="S356" s="485"/>
    </row>
    <row r="357" spans="5:19">
      <c r="E357" s="481"/>
      <c r="F357" s="487"/>
      <c r="G357" s="483"/>
      <c r="H357" s="483"/>
      <c r="I357" s="484"/>
      <c r="J357" s="484"/>
      <c r="K357" s="485"/>
      <c r="L357" s="485"/>
      <c r="M357" s="485"/>
      <c r="N357" s="485"/>
      <c r="O357" s="486"/>
      <c r="P357" s="487"/>
      <c r="Q357" s="487"/>
      <c r="R357" s="487"/>
      <c r="S357" s="485"/>
    </row>
    <row r="358" spans="5:19">
      <c r="E358" s="481"/>
      <c r="F358" s="487"/>
      <c r="G358" s="483"/>
      <c r="H358" s="483"/>
      <c r="I358" s="484"/>
      <c r="J358" s="484"/>
      <c r="K358" s="485"/>
      <c r="L358" s="485"/>
      <c r="M358" s="485"/>
      <c r="N358" s="485"/>
      <c r="O358" s="486"/>
      <c r="P358" s="487"/>
      <c r="Q358" s="487"/>
      <c r="R358" s="487"/>
      <c r="S358" s="485"/>
    </row>
    <row r="359" spans="5:19">
      <c r="E359" s="481"/>
      <c r="F359" s="487"/>
      <c r="G359" s="483"/>
      <c r="H359" s="483"/>
      <c r="I359" s="484"/>
      <c r="J359" s="484"/>
      <c r="K359" s="485"/>
      <c r="L359" s="485"/>
      <c r="M359" s="485"/>
      <c r="N359" s="485"/>
      <c r="O359" s="486"/>
      <c r="P359" s="487"/>
      <c r="Q359" s="487"/>
      <c r="R359" s="487"/>
      <c r="S359" s="485"/>
    </row>
    <row r="360" spans="5:19">
      <c r="E360" s="481"/>
      <c r="F360" s="487"/>
      <c r="G360" s="483"/>
      <c r="H360" s="483"/>
      <c r="I360" s="484"/>
      <c r="J360" s="484"/>
      <c r="K360" s="485"/>
      <c r="L360" s="485"/>
      <c r="M360" s="485"/>
      <c r="N360" s="485"/>
      <c r="O360" s="486"/>
      <c r="P360" s="487"/>
      <c r="Q360" s="487"/>
      <c r="R360" s="487"/>
      <c r="S360" s="485"/>
    </row>
    <row r="361" spans="5:19">
      <c r="E361" s="481"/>
      <c r="F361" s="487"/>
      <c r="G361" s="483"/>
      <c r="H361" s="483"/>
      <c r="I361" s="484"/>
      <c r="J361" s="484"/>
      <c r="K361" s="485"/>
      <c r="L361" s="485"/>
      <c r="M361" s="485"/>
      <c r="N361" s="485"/>
      <c r="O361" s="486"/>
      <c r="P361" s="487"/>
      <c r="Q361" s="487"/>
      <c r="R361" s="487"/>
      <c r="S361" s="485"/>
    </row>
    <row r="362" spans="5:19">
      <c r="E362" s="481"/>
      <c r="F362" s="487"/>
      <c r="G362" s="483"/>
      <c r="H362" s="483"/>
      <c r="I362" s="484"/>
      <c r="J362" s="484"/>
      <c r="K362" s="485"/>
      <c r="L362" s="485"/>
      <c r="M362" s="485"/>
      <c r="N362" s="485"/>
      <c r="O362" s="486"/>
      <c r="P362" s="487"/>
      <c r="Q362" s="487"/>
      <c r="R362" s="487"/>
      <c r="S362" s="485"/>
    </row>
    <row r="363" spans="5:19">
      <c r="E363" s="481"/>
      <c r="F363" s="487"/>
      <c r="G363" s="483"/>
      <c r="H363" s="483"/>
      <c r="I363" s="484"/>
      <c r="J363" s="484"/>
      <c r="K363" s="485"/>
      <c r="L363" s="485"/>
      <c r="M363" s="485"/>
      <c r="N363" s="485"/>
      <c r="O363" s="486"/>
      <c r="P363" s="487"/>
      <c r="Q363" s="487"/>
      <c r="R363" s="487"/>
      <c r="S363" s="485"/>
    </row>
    <row r="364" spans="5:19">
      <c r="E364" s="481"/>
      <c r="F364" s="487"/>
      <c r="G364" s="483"/>
      <c r="H364" s="483"/>
      <c r="I364" s="484"/>
      <c r="J364" s="484"/>
      <c r="K364" s="485"/>
      <c r="L364" s="485"/>
      <c r="M364" s="485"/>
      <c r="N364" s="485"/>
      <c r="O364" s="486"/>
      <c r="P364" s="487"/>
      <c r="Q364" s="487"/>
      <c r="R364" s="487"/>
      <c r="S364" s="485"/>
    </row>
    <row r="365" spans="5:19">
      <c r="E365" s="481"/>
      <c r="F365" s="487"/>
      <c r="G365" s="483"/>
      <c r="H365" s="483"/>
      <c r="I365" s="484"/>
      <c r="J365" s="484"/>
      <c r="K365" s="485"/>
      <c r="L365" s="485"/>
      <c r="M365" s="485"/>
      <c r="N365" s="485"/>
      <c r="O365" s="486"/>
      <c r="P365" s="487"/>
      <c r="Q365" s="487"/>
      <c r="R365" s="487"/>
      <c r="S365" s="485"/>
    </row>
    <row r="366" spans="5:19">
      <c r="E366" s="481"/>
      <c r="F366" s="487"/>
      <c r="G366" s="483"/>
      <c r="H366" s="483"/>
      <c r="I366" s="484"/>
      <c r="J366" s="484"/>
      <c r="K366" s="485"/>
      <c r="L366" s="485"/>
      <c r="M366" s="485"/>
      <c r="N366" s="485"/>
      <c r="O366" s="486"/>
      <c r="P366" s="487"/>
      <c r="Q366" s="487"/>
      <c r="R366" s="487"/>
      <c r="S366" s="485"/>
    </row>
    <row r="367" spans="5:19">
      <c r="E367" s="481"/>
      <c r="F367" s="487"/>
      <c r="G367" s="483"/>
      <c r="H367" s="483"/>
      <c r="I367" s="484"/>
      <c r="J367" s="484"/>
      <c r="K367" s="485"/>
      <c r="L367" s="485"/>
      <c r="M367" s="485"/>
      <c r="N367" s="485"/>
      <c r="O367" s="486"/>
      <c r="P367" s="487"/>
      <c r="Q367" s="487"/>
      <c r="R367" s="487"/>
      <c r="S367" s="485"/>
    </row>
    <row r="368" spans="5:19">
      <c r="E368" s="481"/>
      <c r="F368" s="487"/>
      <c r="G368" s="483"/>
      <c r="H368" s="483"/>
      <c r="I368" s="484"/>
      <c r="J368" s="484"/>
      <c r="K368" s="485"/>
      <c r="L368" s="485"/>
      <c r="M368" s="485"/>
      <c r="N368" s="485"/>
      <c r="O368" s="486"/>
      <c r="P368" s="487"/>
      <c r="Q368" s="487"/>
      <c r="R368" s="487"/>
      <c r="S368" s="485"/>
    </row>
    <row r="369" spans="5:19">
      <c r="E369" s="481"/>
      <c r="F369" s="487"/>
      <c r="G369" s="483"/>
      <c r="H369" s="483"/>
      <c r="I369" s="484"/>
      <c r="J369" s="484"/>
      <c r="K369" s="485"/>
      <c r="L369" s="485"/>
      <c r="M369" s="485"/>
      <c r="N369" s="485"/>
      <c r="O369" s="486"/>
      <c r="P369" s="487"/>
      <c r="Q369" s="487"/>
      <c r="R369" s="487"/>
      <c r="S369" s="485"/>
    </row>
    <row r="370" spans="5:19">
      <c r="E370" s="481"/>
      <c r="F370" s="487"/>
      <c r="G370" s="483"/>
      <c r="H370" s="483"/>
      <c r="I370" s="484"/>
      <c r="J370" s="484"/>
      <c r="K370" s="485"/>
      <c r="L370" s="485"/>
      <c r="M370" s="485"/>
      <c r="N370" s="485"/>
      <c r="O370" s="486"/>
      <c r="P370" s="487"/>
      <c r="Q370" s="487"/>
      <c r="R370" s="487"/>
      <c r="S370" s="485"/>
    </row>
    <row r="371" spans="5:19">
      <c r="E371" s="481"/>
      <c r="F371" s="487"/>
      <c r="G371" s="483"/>
      <c r="H371" s="483"/>
      <c r="I371" s="484"/>
      <c r="J371" s="484"/>
      <c r="K371" s="485"/>
      <c r="L371" s="485"/>
      <c r="M371" s="485"/>
      <c r="N371" s="485"/>
      <c r="O371" s="486"/>
      <c r="P371" s="487"/>
      <c r="Q371" s="487"/>
      <c r="R371" s="487"/>
      <c r="S371" s="485"/>
    </row>
    <row r="372" spans="5:19">
      <c r="E372" s="481"/>
      <c r="F372" s="487"/>
      <c r="G372" s="483"/>
      <c r="H372" s="483"/>
      <c r="I372" s="484"/>
      <c r="J372" s="484"/>
      <c r="K372" s="485"/>
      <c r="L372" s="485"/>
      <c r="M372" s="485"/>
      <c r="N372" s="485"/>
      <c r="O372" s="486"/>
      <c r="P372" s="487"/>
      <c r="Q372" s="487"/>
      <c r="R372" s="487"/>
      <c r="S372" s="485"/>
    </row>
    <row r="373" spans="5:19">
      <c r="E373" s="481"/>
      <c r="F373" s="487"/>
      <c r="G373" s="483"/>
      <c r="H373" s="483"/>
      <c r="I373" s="484"/>
      <c r="J373" s="484"/>
      <c r="K373" s="485"/>
      <c r="L373" s="485"/>
      <c r="M373" s="485"/>
      <c r="N373" s="485"/>
      <c r="O373" s="486"/>
      <c r="P373" s="487"/>
      <c r="Q373" s="487"/>
      <c r="R373" s="487"/>
      <c r="S373" s="485"/>
    </row>
    <row r="374" spans="5:19">
      <c r="E374" s="481"/>
      <c r="F374" s="487"/>
      <c r="G374" s="483"/>
      <c r="H374" s="483"/>
      <c r="I374" s="484"/>
      <c r="J374" s="484"/>
      <c r="K374" s="485"/>
      <c r="L374" s="485"/>
      <c r="M374" s="485"/>
      <c r="N374" s="485"/>
      <c r="O374" s="486"/>
      <c r="P374" s="487"/>
      <c r="Q374" s="487"/>
      <c r="R374" s="487"/>
      <c r="S374" s="485"/>
    </row>
    <row r="375" spans="5:19">
      <c r="E375" s="481"/>
      <c r="F375" s="487"/>
      <c r="G375" s="483"/>
      <c r="H375" s="483"/>
      <c r="I375" s="484"/>
      <c r="J375" s="484"/>
      <c r="K375" s="485"/>
      <c r="L375" s="485"/>
      <c r="M375" s="485"/>
      <c r="N375" s="485"/>
      <c r="O375" s="486"/>
      <c r="P375" s="487"/>
      <c r="Q375" s="487"/>
      <c r="R375" s="487"/>
      <c r="S375" s="485"/>
    </row>
    <row r="376" spans="5:19">
      <c r="E376" s="481"/>
      <c r="F376" s="487"/>
      <c r="G376" s="483"/>
      <c r="H376" s="483"/>
      <c r="I376" s="484"/>
      <c r="J376" s="484"/>
      <c r="K376" s="485"/>
      <c r="L376" s="485"/>
      <c r="M376" s="485"/>
      <c r="N376" s="485"/>
      <c r="O376" s="486"/>
      <c r="P376" s="487"/>
      <c r="Q376" s="487"/>
      <c r="R376" s="487"/>
      <c r="S376" s="485"/>
    </row>
    <row r="377" spans="5:19">
      <c r="E377" s="481"/>
      <c r="F377" s="487"/>
      <c r="G377" s="483"/>
      <c r="H377" s="483"/>
      <c r="I377" s="484"/>
      <c r="J377" s="484"/>
      <c r="K377" s="485"/>
      <c r="L377" s="485"/>
      <c r="M377" s="485"/>
      <c r="N377" s="485"/>
      <c r="O377" s="486"/>
      <c r="P377" s="487"/>
      <c r="Q377" s="487"/>
      <c r="R377" s="487"/>
      <c r="S377" s="485"/>
    </row>
    <row r="378" spans="5:19">
      <c r="E378" s="481"/>
      <c r="F378" s="487"/>
      <c r="G378" s="483"/>
      <c r="H378" s="483"/>
      <c r="I378" s="484"/>
      <c r="J378" s="484"/>
      <c r="K378" s="485"/>
      <c r="L378" s="485"/>
      <c r="M378" s="485"/>
      <c r="N378" s="485"/>
      <c r="O378" s="486"/>
      <c r="P378" s="487"/>
      <c r="Q378" s="487"/>
      <c r="R378" s="487"/>
      <c r="S378" s="485"/>
    </row>
    <row r="379" spans="5:19">
      <c r="E379" s="481"/>
      <c r="F379" s="487"/>
      <c r="G379" s="483"/>
      <c r="H379" s="483"/>
      <c r="I379" s="484"/>
      <c r="J379" s="484"/>
      <c r="K379" s="485"/>
      <c r="L379" s="485"/>
      <c r="M379" s="485"/>
      <c r="N379" s="485"/>
      <c r="O379" s="486"/>
      <c r="P379" s="487"/>
      <c r="Q379" s="487"/>
      <c r="R379" s="487"/>
      <c r="S379" s="485"/>
    </row>
    <row r="380" spans="5:19">
      <c r="E380" s="481"/>
      <c r="F380" s="487"/>
      <c r="G380" s="483"/>
      <c r="H380" s="483"/>
      <c r="I380" s="484"/>
      <c r="J380" s="484"/>
      <c r="K380" s="485"/>
      <c r="L380" s="485"/>
      <c r="M380" s="485"/>
      <c r="N380" s="485"/>
      <c r="O380" s="486"/>
      <c r="P380" s="487"/>
      <c r="Q380" s="487"/>
      <c r="R380" s="487"/>
      <c r="S380" s="485"/>
    </row>
    <row r="381" spans="5:19">
      <c r="E381" s="481"/>
      <c r="F381" s="487"/>
      <c r="G381" s="483"/>
      <c r="H381" s="483"/>
      <c r="I381" s="484"/>
      <c r="J381" s="484"/>
      <c r="K381" s="485"/>
      <c r="L381" s="485"/>
      <c r="M381" s="485"/>
      <c r="N381" s="485"/>
      <c r="O381" s="486"/>
      <c r="P381" s="487"/>
      <c r="Q381" s="487"/>
      <c r="R381" s="487"/>
      <c r="S381" s="485"/>
    </row>
    <row r="382" spans="5:19">
      <c r="E382" s="481"/>
      <c r="F382" s="487"/>
      <c r="G382" s="483"/>
      <c r="H382" s="483"/>
      <c r="I382" s="484"/>
      <c r="J382" s="484"/>
      <c r="K382" s="485"/>
      <c r="L382" s="485"/>
      <c r="M382" s="485"/>
      <c r="N382" s="485"/>
      <c r="O382" s="486"/>
      <c r="P382" s="487"/>
      <c r="Q382" s="487"/>
      <c r="R382" s="487"/>
      <c r="S382" s="485"/>
    </row>
    <row r="383" spans="5:19">
      <c r="E383" s="481"/>
      <c r="F383" s="487"/>
      <c r="G383" s="483"/>
      <c r="H383" s="483"/>
      <c r="I383" s="484"/>
      <c r="J383" s="484"/>
      <c r="K383" s="485"/>
      <c r="L383" s="485"/>
      <c r="M383" s="485"/>
      <c r="N383" s="485"/>
      <c r="O383" s="486"/>
      <c r="P383" s="487"/>
      <c r="Q383" s="487"/>
      <c r="R383" s="487"/>
      <c r="S383" s="485"/>
    </row>
    <row r="384" spans="5:19">
      <c r="E384" s="481"/>
      <c r="F384" s="487"/>
      <c r="G384" s="483"/>
      <c r="H384" s="483"/>
      <c r="I384" s="484"/>
      <c r="J384" s="484"/>
      <c r="K384" s="485"/>
      <c r="L384" s="485"/>
      <c r="M384" s="485"/>
      <c r="N384" s="485"/>
      <c r="O384" s="486"/>
      <c r="P384" s="487"/>
      <c r="Q384" s="487"/>
      <c r="R384" s="487"/>
      <c r="S384" s="485"/>
    </row>
    <row r="385" spans="5:19">
      <c r="E385" s="481"/>
      <c r="F385" s="487"/>
      <c r="G385" s="483"/>
      <c r="H385" s="483"/>
      <c r="I385" s="484"/>
      <c r="J385" s="484"/>
      <c r="K385" s="485"/>
      <c r="L385" s="485"/>
      <c r="M385" s="485"/>
      <c r="N385" s="485"/>
      <c r="O385" s="486"/>
      <c r="P385" s="487"/>
      <c r="Q385" s="487"/>
      <c r="R385" s="487"/>
      <c r="S385" s="485"/>
    </row>
    <row r="386" spans="5:19">
      <c r="E386" s="481"/>
      <c r="F386" s="487"/>
      <c r="G386" s="483"/>
      <c r="H386" s="483"/>
      <c r="I386" s="484"/>
      <c r="J386" s="484"/>
      <c r="K386" s="485"/>
      <c r="L386" s="485"/>
      <c r="M386" s="485"/>
      <c r="N386" s="485"/>
      <c r="O386" s="486"/>
      <c r="P386" s="487"/>
      <c r="Q386" s="487"/>
      <c r="R386" s="487"/>
      <c r="S386" s="485"/>
    </row>
    <row r="387" spans="5:19">
      <c r="E387" s="481"/>
      <c r="F387" s="487"/>
      <c r="G387" s="483"/>
      <c r="H387" s="483"/>
      <c r="I387" s="484"/>
      <c r="J387" s="484"/>
      <c r="K387" s="485"/>
      <c r="L387" s="485"/>
      <c r="M387" s="485"/>
      <c r="N387" s="485"/>
      <c r="O387" s="486"/>
      <c r="P387" s="487"/>
      <c r="Q387" s="487"/>
      <c r="R387" s="487"/>
      <c r="S387" s="485"/>
    </row>
    <row r="388" spans="5:19">
      <c r="E388" s="481"/>
      <c r="F388" s="487"/>
      <c r="G388" s="483"/>
      <c r="H388" s="483"/>
      <c r="I388" s="484"/>
      <c r="J388" s="484"/>
      <c r="K388" s="485"/>
      <c r="L388" s="485"/>
      <c r="M388" s="485"/>
      <c r="N388" s="485"/>
      <c r="O388" s="486"/>
      <c r="P388" s="487"/>
      <c r="Q388" s="487"/>
      <c r="R388" s="487"/>
      <c r="S388" s="485"/>
    </row>
    <row r="389" spans="5:19">
      <c r="E389" s="481"/>
      <c r="F389" s="487"/>
      <c r="G389" s="483"/>
      <c r="H389" s="483"/>
      <c r="I389" s="484"/>
      <c r="J389" s="484"/>
      <c r="K389" s="485"/>
      <c r="L389" s="485"/>
      <c r="M389" s="485"/>
      <c r="N389" s="485"/>
      <c r="O389" s="486"/>
      <c r="P389" s="487"/>
      <c r="Q389" s="487"/>
      <c r="R389" s="487"/>
      <c r="S389" s="485"/>
    </row>
    <row r="390" spans="5:19">
      <c r="E390" s="481"/>
      <c r="F390" s="487"/>
      <c r="G390" s="483"/>
      <c r="H390" s="483"/>
      <c r="I390" s="484"/>
      <c r="J390" s="484"/>
      <c r="K390" s="485"/>
      <c r="L390" s="485"/>
      <c r="M390" s="485"/>
      <c r="N390" s="485"/>
      <c r="O390" s="486"/>
      <c r="P390" s="487"/>
      <c r="Q390" s="487"/>
      <c r="R390" s="487"/>
      <c r="S390" s="485"/>
    </row>
    <row r="391" spans="5:19">
      <c r="E391" s="481"/>
      <c r="F391" s="487"/>
      <c r="G391" s="483"/>
      <c r="H391" s="483"/>
      <c r="I391" s="484"/>
      <c r="J391" s="484"/>
      <c r="K391" s="485"/>
      <c r="L391" s="485"/>
      <c r="M391" s="485"/>
      <c r="N391" s="485"/>
      <c r="O391" s="486"/>
      <c r="P391" s="487"/>
      <c r="Q391" s="487"/>
      <c r="R391" s="487"/>
      <c r="S391" s="485"/>
    </row>
    <row r="392" spans="5:19">
      <c r="E392" s="481"/>
      <c r="F392" s="487"/>
      <c r="G392" s="483"/>
      <c r="H392" s="483"/>
      <c r="I392" s="484"/>
      <c r="J392" s="484"/>
      <c r="K392" s="485"/>
      <c r="L392" s="485"/>
      <c r="M392" s="485"/>
      <c r="N392" s="485"/>
      <c r="O392" s="486"/>
      <c r="P392" s="487"/>
      <c r="Q392" s="487"/>
      <c r="R392" s="487"/>
      <c r="S392" s="485"/>
    </row>
    <row r="393" spans="5:19">
      <c r="E393" s="481"/>
      <c r="F393" s="487"/>
      <c r="G393" s="483"/>
      <c r="H393" s="483"/>
      <c r="I393" s="484"/>
      <c r="J393" s="484"/>
      <c r="K393" s="485"/>
      <c r="L393" s="485"/>
      <c r="M393" s="485"/>
      <c r="N393" s="485"/>
      <c r="O393" s="486"/>
      <c r="P393" s="487"/>
      <c r="Q393" s="487"/>
      <c r="R393" s="487"/>
      <c r="S393" s="485"/>
    </row>
    <row r="394" spans="5:19">
      <c r="E394" s="481"/>
      <c r="F394" s="487"/>
      <c r="G394" s="483"/>
      <c r="H394" s="483"/>
      <c r="I394" s="484"/>
      <c r="J394" s="484"/>
      <c r="K394" s="485"/>
      <c r="L394" s="485"/>
      <c r="M394" s="485"/>
      <c r="N394" s="485"/>
      <c r="O394" s="486"/>
      <c r="P394" s="487"/>
      <c r="Q394" s="487"/>
      <c r="R394" s="487"/>
      <c r="S394" s="485"/>
    </row>
    <row r="395" spans="5:19">
      <c r="E395" s="481"/>
      <c r="F395" s="487"/>
      <c r="G395" s="483"/>
      <c r="H395" s="483"/>
      <c r="I395" s="484"/>
      <c r="J395" s="484"/>
      <c r="K395" s="485"/>
      <c r="L395" s="485"/>
      <c r="M395" s="485"/>
      <c r="N395" s="485"/>
      <c r="O395" s="486"/>
      <c r="P395" s="487"/>
      <c r="Q395" s="487"/>
      <c r="R395" s="487"/>
      <c r="S395" s="485"/>
    </row>
    <row r="396" spans="5:19">
      <c r="E396" s="481"/>
      <c r="F396" s="487"/>
      <c r="G396" s="483"/>
      <c r="H396" s="483"/>
      <c r="I396" s="484"/>
      <c r="J396" s="484"/>
      <c r="K396" s="485"/>
      <c r="L396" s="485"/>
      <c r="M396" s="485"/>
      <c r="N396" s="485"/>
      <c r="O396" s="486"/>
      <c r="P396" s="487"/>
      <c r="Q396" s="487"/>
      <c r="R396" s="487"/>
      <c r="S396" s="485"/>
    </row>
    <row r="397" spans="5:19">
      <c r="E397" s="481"/>
      <c r="F397" s="487"/>
      <c r="G397" s="483"/>
      <c r="H397" s="483"/>
      <c r="I397" s="484"/>
      <c r="J397" s="484"/>
      <c r="K397" s="485"/>
      <c r="L397" s="485"/>
      <c r="M397" s="485"/>
      <c r="N397" s="485"/>
      <c r="O397" s="486"/>
      <c r="P397" s="487"/>
      <c r="Q397" s="487"/>
      <c r="R397" s="487"/>
      <c r="S397" s="485"/>
    </row>
    <row r="398" spans="5:19">
      <c r="E398" s="481"/>
      <c r="F398" s="487"/>
      <c r="G398" s="483"/>
      <c r="H398" s="483"/>
      <c r="I398" s="484"/>
      <c r="J398" s="484"/>
      <c r="K398" s="485"/>
      <c r="L398" s="485"/>
      <c r="M398" s="485"/>
      <c r="N398" s="485"/>
      <c r="O398" s="486"/>
      <c r="P398" s="487"/>
      <c r="Q398" s="487"/>
      <c r="R398" s="487"/>
      <c r="S398" s="485"/>
    </row>
    <row r="399" spans="5:19">
      <c r="E399" s="481"/>
      <c r="F399" s="487"/>
      <c r="G399" s="483"/>
      <c r="H399" s="483"/>
      <c r="I399" s="484"/>
      <c r="J399" s="484"/>
      <c r="K399" s="485"/>
      <c r="L399" s="485"/>
      <c r="M399" s="485"/>
      <c r="N399" s="485"/>
      <c r="O399" s="486"/>
      <c r="P399" s="487"/>
      <c r="Q399" s="487"/>
      <c r="R399" s="487"/>
      <c r="S399" s="485"/>
    </row>
    <row r="400" spans="5:19">
      <c r="E400" s="481"/>
      <c r="F400" s="487"/>
      <c r="G400" s="483"/>
      <c r="H400" s="483"/>
      <c r="I400" s="484"/>
      <c r="J400" s="484"/>
      <c r="K400" s="485"/>
      <c r="L400" s="485"/>
      <c r="M400" s="485"/>
      <c r="N400" s="485"/>
      <c r="O400" s="486"/>
      <c r="P400" s="487"/>
      <c r="Q400" s="487"/>
      <c r="R400" s="487"/>
      <c r="S400" s="485"/>
    </row>
    <row r="401" spans="5:19">
      <c r="E401" s="481"/>
      <c r="F401" s="487"/>
      <c r="G401" s="483"/>
      <c r="H401" s="483"/>
      <c r="I401" s="484"/>
      <c r="J401" s="484"/>
      <c r="K401" s="485"/>
      <c r="L401" s="485"/>
      <c r="M401" s="485"/>
      <c r="N401" s="485"/>
      <c r="O401" s="486"/>
      <c r="P401" s="487"/>
      <c r="Q401" s="487"/>
      <c r="R401" s="487"/>
      <c r="S401" s="485"/>
    </row>
    <row r="402" spans="5:19">
      <c r="E402" s="481"/>
      <c r="F402" s="487"/>
      <c r="G402" s="483"/>
      <c r="H402" s="483"/>
      <c r="I402" s="484"/>
      <c r="J402" s="484"/>
      <c r="K402" s="485"/>
      <c r="L402" s="485"/>
      <c r="M402" s="485"/>
      <c r="N402" s="485"/>
      <c r="O402" s="486"/>
      <c r="P402" s="487"/>
      <c r="Q402" s="487"/>
      <c r="R402" s="487"/>
      <c r="S402" s="485"/>
    </row>
    <row r="403" spans="5:19">
      <c r="E403" s="481"/>
      <c r="F403" s="487"/>
      <c r="G403" s="483"/>
      <c r="H403" s="483"/>
      <c r="I403" s="484"/>
      <c r="J403" s="484"/>
      <c r="K403" s="485"/>
      <c r="L403" s="485"/>
      <c r="M403" s="485"/>
      <c r="N403" s="485"/>
      <c r="O403" s="486"/>
      <c r="P403" s="487"/>
      <c r="Q403" s="487"/>
      <c r="R403" s="487"/>
      <c r="S403" s="485"/>
    </row>
    <row r="404" spans="5:19">
      <c r="E404" s="481"/>
      <c r="F404" s="487"/>
      <c r="G404" s="483"/>
      <c r="H404" s="483"/>
      <c r="I404" s="484"/>
      <c r="J404" s="484"/>
      <c r="K404" s="485"/>
      <c r="L404" s="485"/>
      <c r="M404" s="485"/>
      <c r="N404" s="485"/>
      <c r="O404" s="486"/>
      <c r="P404" s="487"/>
      <c r="Q404" s="487"/>
      <c r="R404" s="487"/>
      <c r="S404" s="485"/>
    </row>
    <row r="405" spans="5:19">
      <c r="E405" s="481"/>
      <c r="F405" s="487"/>
      <c r="G405" s="483"/>
      <c r="H405" s="483"/>
      <c r="I405" s="484"/>
      <c r="J405" s="484"/>
      <c r="K405" s="485"/>
      <c r="L405" s="485"/>
      <c r="M405" s="485"/>
      <c r="N405" s="485"/>
      <c r="O405" s="486"/>
      <c r="P405" s="487"/>
      <c r="Q405" s="487"/>
      <c r="R405" s="487"/>
      <c r="S405" s="485"/>
    </row>
    <row r="406" spans="5:19">
      <c r="E406" s="481"/>
      <c r="F406" s="487"/>
      <c r="G406" s="483"/>
      <c r="H406" s="483"/>
      <c r="I406" s="484"/>
      <c r="J406" s="484"/>
      <c r="K406" s="485"/>
      <c r="L406" s="485"/>
      <c r="M406" s="485"/>
      <c r="N406" s="485"/>
      <c r="O406" s="486"/>
      <c r="P406" s="487"/>
      <c r="Q406" s="487"/>
      <c r="R406" s="487"/>
      <c r="S406" s="485"/>
    </row>
    <row r="407" spans="5:19">
      <c r="E407" s="481"/>
      <c r="F407" s="487"/>
      <c r="G407" s="483"/>
      <c r="H407" s="483"/>
      <c r="I407" s="484"/>
      <c r="J407" s="484"/>
      <c r="K407" s="485"/>
      <c r="L407" s="485"/>
      <c r="M407" s="485"/>
      <c r="N407" s="485"/>
      <c r="O407" s="486"/>
      <c r="P407" s="487"/>
      <c r="Q407" s="487"/>
      <c r="R407" s="487"/>
      <c r="S407" s="485"/>
    </row>
    <row r="408" spans="5:19">
      <c r="E408" s="481"/>
      <c r="F408" s="487"/>
      <c r="G408" s="483"/>
      <c r="H408" s="483"/>
      <c r="I408" s="484"/>
      <c r="J408" s="484"/>
      <c r="K408" s="485"/>
      <c r="L408" s="485"/>
      <c r="M408" s="485"/>
      <c r="N408" s="485"/>
      <c r="O408" s="486"/>
      <c r="P408" s="487"/>
      <c r="Q408" s="487"/>
      <c r="R408" s="487"/>
      <c r="S408" s="485"/>
    </row>
    <row r="409" spans="5:19">
      <c r="E409" s="481"/>
      <c r="F409" s="487"/>
      <c r="G409" s="483"/>
      <c r="H409" s="483"/>
      <c r="I409" s="484"/>
      <c r="J409" s="484"/>
      <c r="K409" s="485"/>
      <c r="L409" s="485"/>
      <c r="M409" s="485"/>
      <c r="N409" s="485"/>
      <c r="O409" s="486"/>
      <c r="P409" s="487"/>
      <c r="Q409" s="487"/>
      <c r="R409" s="487"/>
      <c r="S409" s="485"/>
    </row>
    <row r="410" spans="5:19">
      <c r="E410" s="481"/>
      <c r="F410" s="487"/>
      <c r="G410" s="483"/>
      <c r="H410" s="483"/>
      <c r="I410" s="484"/>
      <c r="J410" s="484"/>
      <c r="K410" s="485"/>
      <c r="L410" s="485"/>
      <c r="M410" s="485"/>
      <c r="N410" s="485"/>
      <c r="O410" s="486"/>
      <c r="P410" s="487"/>
      <c r="Q410" s="487"/>
      <c r="R410" s="487"/>
      <c r="S410" s="485"/>
    </row>
    <row r="411" spans="5:19">
      <c r="E411" s="481"/>
      <c r="F411" s="487"/>
      <c r="G411" s="483"/>
      <c r="H411" s="483"/>
      <c r="I411" s="484"/>
      <c r="J411" s="484"/>
      <c r="K411" s="485"/>
      <c r="L411" s="485"/>
      <c r="M411" s="485"/>
      <c r="N411" s="485"/>
      <c r="O411" s="486"/>
      <c r="P411" s="487"/>
      <c r="Q411" s="487"/>
      <c r="R411" s="487"/>
      <c r="S411" s="485"/>
    </row>
    <row r="412" spans="5:19">
      <c r="E412" s="481"/>
      <c r="F412" s="487"/>
      <c r="G412" s="483"/>
      <c r="H412" s="483"/>
      <c r="I412" s="484"/>
      <c r="J412" s="484"/>
      <c r="K412" s="485"/>
      <c r="L412" s="485"/>
      <c r="M412" s="485"/>
      <c r="N412" s="485"/>
      <c r="O412" s="486"/>
      <c r="P412" s="487"/>
      <c r="Q412" s="487"/>
      <c r="R412" s="487"/>
      <c r="S412" s="485"/>
    </row>
    <row r="413" spans="5:19">
      <c r="E413" s="481"/>
      <c r="F413" s="487"/>
      <c r="G413" s="483"/>
      <c r="H413" s="483"/>
      <c r="I413" s="484"/>
      <c r="J413" s="484"/>
      <c r="K413" s="485"/>
      <c r="L413" s="485"/>
      <c r="M413" s="485"/>
      <c r="N413" s="485"/>
      <c r="O413" s="486"/>
      <c r="P413" s="487"/>
      <c r="Q413" s="487"/>
      <c r="R413" s="487"/>
      <c r="S413" s="485"/>
    </row>
    <row r="414" spans="5:19">
      <c r="E414" s="481"/>
      <c r="F414" s="487"/>
      <c r="G414" s="483"/>
      <c r="H414" s="483"/>
      <c r="I414" s="484"/>
      <c r="J414" s="484"/>
      <c r="K414" s="485"/>
      <c r="L414" s="485"/>
      <c r="M414" s="485"/>
      <c r="N414" s="485"/>
      <c r="O414" s="486"/>
      <c r="P414" s="487"/>
      <c r="Q414" s="487"/>
      <c r="R414" s="487"/>
      <c r="S414" s="485"/>
    </row>
    <row r="415" spans="5:19">
      <c r="E415" s="481"/>
      <c r="F415" s="487"/>
      <c r="G415" s="483"/>
      <c r="H415" s="483"/>
      <c r="I415" s="484"/>
      <c r="J415" s="484"/>
      <c r="K415" s="485"/>
      <c r="L415" s="485"/>
      <c r="M415" s="485"/>
      <c r="N415" s="485"/>
      <c r="O415" s="486"/>
      <c r="P415" s="487"/>
      <c r="Q415" s="487"/>
      <c r="R415" s="487"/>
      <c r="S415" s="485"/>
    </row>
    <row r="416" spans="5:19">
      <c r="E416" s="481"/>
      <c r="F416" s="487"/>
      <c r="G416" s="483"/>
      <c r="H416" s="483"/>
      <c r="I416" s="484"/>
      <c r="J416" s="484"/>
      <c r="K416" s="485"/>
      <c r="L416" s="485"/>
      <c r="M416" s="485"/>
      <c r="N416" s="485"/>
      <c r="O416" s="486"/>
      <c r="P416" s="487"/>
      <c r="Q416" s="487"/>
      <c r="R416" s="487"/>
      <c r="S416" s="485"/>
    </row>
    <row r="417" spans="5:19">
      <c r="E417" s="481"/>
      <c r="F417" s="487"/>
      <c r="G417" s="483"/>
      <c r="H417" s="483"/>
      <c r="I417" s="484"/>
      <c r="J417" s="484"/>
      <c r="K417" s="485"/>
      <c r="L417" s="485"/>
      <c r="M417" s="485"/>
      <c r="N417" s="485"/>
      <c r="O417" s="486"/>
      <c r="P417" s="487"/>
      <c r="Q417" s="487"/>
      <c r="R417" s="487"/>
      <c r="S417" s="485"/>
    </row>
    <row r="418" spans="5:19">
      <c r="E418" s="481"/>
      <c r="F418" s="487"/>
      <c r="G418" s="483"/>
      <c r="H418" s="483"/>
      <c r="I418" s="484"/>
      <c r="J418" s="484"/>
      <c r="K418" s="485"/>
      <c r="L418" s="485"/>
      <c r="M418" s="485"/>
      <c r="N418" s="485"/>
      <c r="O418" s="486"/>
      <c r="P418" s="487"/>
      <c r="Q418" s="487"/>
      <c r="R418" s="487"/>
      <c r="S418" s="485"/>
    </row>
    <row r="419" spans="5:19">
      <c r="E419" s="481"/>
      <c r="F419" s="487"/>
      <c r="G419" s="483"/>
      <c r="H419" s="483"/>
      <c r="I419" s="484"/>
      <c r="J419" s="484"/>
      <c r="K419" s="485"/>
      <c r="L419" s="485"/>
      <c r="M419" s="485"/>
      <c r="N419" s="485"/>
      <c r="O419" s="486"/>
      <c r="P419" s="487"/>
      <c r="Q419" s="487"/>
      <c r="R419" s="487"/>
      <c r="S419" s="485"/>
    </row>
    <row r="420" spans="5:19">
      <c r="E420" s="481"/>
      <c r="F420" s="487"/>
      <c r="G420" s="483"/>
      <c r="H420" s="483"/>
      <c r="I420" s="484"/>
      <c r="J420" s="484"/>
      <c r="K420" s="485"/>
      <c r="L420" s="485"/>
      <c r="M420" s="485"/>
      <c r="N420" s="485"/>
      <c r="O420" s="486"/>
      <c r="P420" s="487"/>
      <c r="Q420" s="487"/>
      <c r="R420" s="487"/>
      <c r="S420" s="485"/>
    </row>
    <row r="421" spans="5:19">
      <c r="E421" s="481"/>
      <c r="F421" s="487"/>
      <c r="G421" s="483"/>
      <c r="H421" s="483"/>
      <c r="I421" s="484"/>
      <c r="J421" s="484"/>
      <c r="K421" s="485"/>
      <c r="L421" s="485"/>
      <c r="M421" s="485"/>
      <c r="N421" s="485"/>
      <c r="O421" s="486"/>
      <c r="P421" s="487"/>
      <c r="Q421" s="487"/>
      <c r="R421" s="487"/>
      <c r="S421" s="485"/>
    </row>
    <row r="422" spans="5:19">
      <c r="E422" s="481"/>
      <c r="F422" s="487"/>
      <c r="G422" s="483"/>
      <c r="H422" s="483"/>
      <c r="I422" s="484"/>
      <c r="J422" s="484"/>
      <c r="K422" s="485"/>
      <c r="L422" s="485"/>
      <c r="M422" s="485"/>
      <c r="N422" s="485"/>
      <c r="O422" s="486"/>
      <c r="P422" s="487"/>
      <c r="Q422" s="487"/>
      <c r="R422" s="487"/>
      <c r="S422" s="485"/>
    </row>
    <row r="423" spans="5:19">
      <c r="E423" s="481"/>
      <c r="F423" s="487"/>
      <c r="G423" s="483"/>
      <c r="H423" s="483"/>
      <c r="I423" s="484"/>
      <c r="J423" s="484"/>
      <c r="K423" s="485"/>
      <c r="L423" s="485"/>
      <c r="M423" s="485"/>
      <c r="N423" s="485"/>
      <c r="O423" s="486"/>
      <c r="P423" s="487"/>
      <c r="Q423" s="487"/>
      <c r="R423" s="487"/>
      <c r="S423" s="485"/>
    </row>
    <row r="424" spans="5:19">
      <c r="E424" s="481"/>
      <c r="F424" s="487"/>
      <c r="G424" s="483"/>
      <c r="H424" s="483"/>
      <c r="I424" s="484"/>
      <c r="J424" s="484"/>
      <c r="K424" s="485"/>
      <c r="L424" s="485"/>
      <c r="M424" s="485"/>
      <c r="N424" s="485"/>
      <c r="O424" s="486"/>
      <c r="P424" s="487"/>
      <c r="Q424" s="487"/>
      <c r="R424" s="487"/>
      <c r="S424" s="485"/>
    </row>
    <row r="425" spans="5:19">
      <c r="E425" s="481"/>
      <c r="F425" s="487"/>
      <c r="G425" s="483"/>
      <c r="H425" s="483"/>
      <c r="I425" s="484"/>
      <c r="J425" s="484"/>
      <c r="K425" s="485"/>
      <c r="L425" s="485"/>
      <c r="M425" s="485"/>
      <c r="N425" s="485"/>
      <c r="O425" s="486"/>
      <c r="P425" s="487"/>
      <c r="Q425" s="487"/>
      <c r="R425" s="487"/>
      <c r="S425" s="485"/>
    </row>
    <row r="426" spans="5:19">
      <c r="E426" s="481"/>
      <c r="F426" s="487"/>
      <c r="G426" s="483"/>
      <c r="H426" s="483"/>
      <c r="I426" s="484"/>
      <c r="J426" s="484"/>
      <c r="K426" s="485"/>
      <c r="L426" s="485"/>
      <c r="M426" s="485"/>
      <c r="N426" s="485"/>
      <c r="O426" s="486"/>
      <c r="P426" s="487"/>
      <c r="Q426" s="487"/>
      <c r="R426" s="487"/>
      <c r="S426" s="485"/>
    </row>
    <row r="427" spans="5:19">
      <c r="E427" s="481"/>
      <c r="F427" s="487"/>
      <c r="G427" s="483"/>
      <c r="H427" s="483"/>
      <c r="I427" s="484"/>
      <c r="J427" s="484"/>
      <c r="K427" s="485"/>
      <c r="L427" s="485"/>
      <c r="M427" s="485"/>
      <c r="N427" s="485"/>
      <c r="O427" s="486"/>
      <c r="P427" s="487"/>
      <c r="Q427" s="487"/>
      <c r="R427" s="487"/>
      <c r="S427" s="485"/>
    </row>
    <row r="428" spans="5:19">
      <c r="E428" s="481"/>
      <c r="F428" s="487"/>
      <c r="G428" s="483"/>
      <c r="H428" s="483"/>
      <c r="I428" s="484"/>
      <c r="J428" s="484"/>
      <c r="K428" s="485"/>
      <c r="L428" s="485"/>
      <c r="M428" s="485"/>
      <c r="N428" s="485"/>
      <c r="O428" s="486"/>
      <c r="P428" s="487"/>
      <c r="Q428" s="487"/>
      <c r="R428" s="487"/>
      <c r="S428" s="485"/>
    </row>
    <row r="429" spans="5:19">
      <c r="E429" s="481"/>
      <c r="F429" s="487"/>
      <c r="G429" s="483"/>
      <c r="H429" s="483"/>
      <c r="I429" s="484"/>
      <c r="J429" s="484"/>
      <c r="K429" s="485"/>
      <c r="L429" s="485"/>
      <c r="M429" s="485"/>
      <c r="N429" s="485"/>
      <c r="O429" s="486"/>
      <c r="P429" s="487"/>
      <c r="Q429" s="487"/>
      <c r="R429" s="487"/>
      <c r="S429" s="485"/>
    </row>
    <row r="430" spans="5:19">
      <c r="E430" s="481"/>
      <c r="F430" s="487"/>
      <c r="G430" s="483"/>
      <c r="H430" s="483"/>
      <c r="I430" s="484"/>
      <c r="J430" s="484"/>
      <c r="K430" s="485"/>
      <c r="L430" s="485"/>
      <c r="M430" s="485"/>
      <c r="N430" s="485"/>
      <c r="O430" s="486"/>
      <c r="P430" s="487"/>
      <c r="Q430" s="487"/>
      <c r="R430" s="487"/>
      <c r="S430" s="485"/>
    </row>
    <row r="431" spans="5:19">
      <c r="E431" s="481"/>
      <c r="F431" s="487"/>
      <c r="G431" s="483"/>
      <c r="H431" s="483"/>
      <c r="I431" s="484"/>
      <c r="J431" s="484"/>
      <c r="K431" s="485"/>
      <c r="L431" s="485"/>
      <c r="M431" s="485"/>
      <c r="N431" s="485"/>
      <c r="O431" s="486"/>
      <c r="P431" s="487"/>
      <c r="Q431" s="487"/>
      <c r="R431" s="487"/>
      <c r="S431" s="485"/>
    </row>
    <row r="432" spans="5:19">
      <c r="E432" s="481"/>
      <c r="F432" s="487"/>
      <c r="G432" s="483"/>
      <c r="H432" s="483"/>
      <c r="I432" s="484"/>
      <c r="J432" s="484"/>
      <c r="K432" s="485"/>
      <c r="L432" s="485"/>
      <c r="M432" s="485"/>
      <c r="N432" s="485"/>
      <c r="O432" s="486"/>
      <c r="P432" s="487"/>
      <c r="Q432" s="487"/>
      <c r="R432" s="487"/>
      <c r="S432" s="485"/>
    </row>
    <row r="433" spans="5:19">
      <c r="E433" s="481"/>
      <c r="F433" s="487"/>
      <c r="G433" s="483"/>
      <c r="H433" s="483"/>
      <c r="I433" s="484"/>
      <c r="J433" s="484"/>
      <c r="K433" s="485"/>
      <c r="L433" s="485"/>
      <c r="M433" s="485"/>
      <c r="N433" s="485"/>
      <c r="O433" s="486"/>
      <c r="P433" s="487"/>
      <c r="Q433" s="487"/>
      <c r="R433" s="487"/>
      <c r="S433" s="485"/>
    </row>
    <row r="434" spans="5:19">
      <c r="E434" s="481"/>
      <c r="F434" s="487"/>
      <c r="G434" s="483"/>
      <c r="H434" s="483"/>
      <c r="I434" s="484"/>
      <c r="J434" s="484"/>
      <c r="K434" s="485"/>
      <c r="L434" s="485"/>
      <c r="M434" s="485"/>
      <c r="N434" s="485"/>
      <c r="O434" s="486"/>
      <c r="P434" s="487"/>
      <c r="Q434" s="487"/>
      <c r="R434" s="487"/>
      <c r="S434" s="485"/>
    </row>
    <row r="435" spans="5:19">
      <c r="E435" s="481"/>
      <c r="F435" s="487"/>
      <c r="G435" s="483"/>
      <c r="H435" s="483"/>
      <c r="I435" s="484"/>
      <c r="J435" s="484"/>
      <c r="K435" s="485"/>
      <c r="L435" s="485"/>
      <c r="M435" s="485"/>
      <c r="N435" s="485"/>
      <c r="O435" s="486"/>
      <c r="P435" s="487"/>
      <c r="Q435" s="487"/>
      <c r="R435" s="487"/>
      <c r="S435" s="485"/>
    </row>
    <row r="436" spans="5:19">
      <c r="E436" s="481"/>
      <c r="F436" s="487"/>
      <c r="G436" s="483"/>
      <c r="H436" s="483"/>
      <c r="I436" s="484"/>
      <c r="J436" s="484"/>
      <c r="K436" s="485"/>
      <c r="L436" s="485"/>
      <c r="M436" s="485"/>
      <c r="N436" s="485"/>
      <c r="O436" s="486"/>
      <c r="P436" s="487"/>
      <c r="Q436" s="487"/>
      <c r="R436" s="487"/>
      <c r="S436" s="485"/>
    </row>
    <row r="437" spans="5:19">
      <c r="E437" s="481"/>
      <c r="F437" s="487"/>
      <c r="G437" s="483"/>
      <c r="H437" s="483"/>
      <c r="I437" s="484"/>
      <c r="J437" s="484"/>
      <c r="K437" s="485"/>
      <c r="L437" s="485"/>
      <c r="M437" s="485"/>
      <c r="N437" s="485"/>
      <c r="O437" s="486"/>
      <c r="P437" s="487"/>
      <c r="Q437" s="487"/>
      <c r="R437" s="487"/>
      <c r="S437" s="485"/>
    </row>
    <row r="438" spans="5:19">
      <c r="E438" s="481"/>
      <c r="F438" s="487"/>
      <c r="G438" s="483"/>
      <c r="H438" s="483"/>
      <c r="I438" s="484"/>
      <c r="J438" s="484"/>
      <c r="K438" s="485"/>
      <c r="L438" s="485"/>
      <c r="M438" s="485"/>
      <c r="N438" s="485"/>
      <c r="O438" s="486"/>
      <c r="P438" s="487"/>
      <c r="Q438" s="487"/>
      <c r="R438" s="487"/>
      <c r="S438" s="485"/>
    </row>
    <row r="439" spans="5:19">
      <c r="E439" s="481"/>
      <c r="F439" s="487"/>
      <c r="G439" s="483"/>
      <c r="H439" s="483"/>
      <c r="I439" s="484"/>
      <c r="J439" s="484"/>
      <c r="K439" s="485"/>
      <c r="L439" s="485"/>
      <c r="M439" s="485"/>
      <c r="N439" s="485"/>
      <c r="O439" s="486"/>
      <c r="P439" s="487"/>
      <c r="Q439" s="487"/>
      <c r="R439" s="487"/>
      <c r="S439" s="485"/>
    </row>
    <row r="440" spans="5:19">
      <c r="E440" s="481"/>
      <c r="F440" s="487"/>
      <c r="G440" s="483"/>
      <c r="H440" s="483"/>
      <c r="I440" s="484"/>
      <c r="J440" s="484"/>
      <c r="K440" s="485"/>
      <c r="L440" s="485"/>
      <c r="M440" s="485"/>
      <c r="N440" s="485"/>
      <c r="O440" s="486"/>
      <c r="P440" s="487"/>
      <c r="Q440" s="487"/>
      <c r="R440" s="487"/>
      <c r="S440" s="485"/>
    </row>
    <row r="441" spans="5:19">
      <c r="E441" s="481"/>
      <c r="F441" s="487"/>
      <c r="G441" s="483"/>
      <c r="H441" s="483"/>
      <c r="I441" s="484"/>
      <c r="J441" s="484"/>
      <c r="K441" s="485"/>
      <c r="L441" s="485"/>
      <c r="M441" s="485"/>
      <c r="N441" s="485"/>
      <c r="O441" s="486"/>
      <c r="P441" s="487"/>
      <c r="Q441" s="487"/>
      <c r="R441" s="487"/>
      <c r="S441" s="485"/>
    </row>
    <row r="442" spans="5:19">
      <c r="E442" s="481"/>
      <c r="F442" s="487"/>
      <c r="G442" s="483"/>
      <c r="H442" s="483"/>
      <c r="I442" s="484"/>
      <c r="J442" s="484"/>
      <c r="K442" s="485"/>
      <c r="L442" s="485"/>
      <c r="M442" s="485"/>
      <c r="N442" s="485"/>
      <c r="O442" s="486"/>
      <c r="P442" s="487"/>
      <c r="Q442" s="487"/>
      <c r="R442" s="487"/>
      <c r="S442" s="485"/>
    </row>
    <row r="443" spans="5:19">
      <c r="E443" s="481"/>
      <c r="F443" s="487"/>
      <c r="G443" s="483"/>
      <c r="H443" s="483"/>
      <c r="I443" s="484"/>
      <c r="J443" s="484"/>
      <c r="K443" s="485"/>
      <c r="L443" s="485"/>
      <c r="M443" s="485"/>
      <c r="N443" s="485"/>
      <c r="O443" s="486"/>
      <c r="P443" s="487"/>
      <c r="Q443" s="487"/>
      <c r="R443" s="487"/>
      <c r="S443" s="485"/>
    </row>
    <row r="444" spans="5:19">
      <c r="E444" s="481"/>
      <c r="F444" s="487"/>
      <c r="G444" s="483"/>
      <c r="H444" s="483"/>
      <c r="I444" s="484"/>
      <c r="J444" s="484"/>
      <c r="K444" s="485"/>
      <c r="L444" s="485"/>
      <c r="M444" s="485"/>
      <c r="N444" s="485"/>
      <c r="O444" s="486"/>
      <c r="P444" s="487"/>
      <c r="Q444" s="487"/>
      <c r="R444" s="487"/>
      <c r="S444" s="485"/>
    </row>
    <row r="445" spans="5:19">
      <c r="E445" s="481"/>
      <c r="F445" s="487"/>
      <c r="G445" s="483"/>
      <c r="H445" s="483"/>
      <c r="I445" s="484"/>
      <c r="J445" s="484"/>
      <c r="K445" s="485"/>
      <c r="L445" s="485"/>
      <c r="M445" s="485"/>
      <c r="N445" s="485"/>
      <c r="O445" s="486"/>
      <c r="P445" s="487"/>
      <c r="Q445" s="487"/>
      <c r="R445" s="487"/>
      <c r="S445" s="485"/>
    </row>
    <row r="446" spans="5:19">
      <c r="E446" s="481"/>
      <c r="F446" s="487"/>
      <c r="G446" s="483"/>
      <c r="H446" s="483"/>
      <c r="I446" s="484"/>
      <c r="J446" s="484"/>
      <c r="K446" s="485"/>
      <c r="L446" s="485"/>
      <c r="M446" s="485"/>
      <c r="N446" s="485"/>
      <c r="O446" s="486"/>
      <c r="P446" s="487"/>
      <c r="Q446" s="487"/>
      <c r="R446" s="487"/>
      <c r="S446" s="485"/>
    </row>
    <row r="447" spans="5:19">
      <c r="E447" s="481"/>
      <c r="F447" s="487"/>
      <c r="G447" s="483"/>
      <c r="H447" s="483"/>
      <c r="I447" s="484"/>
      <c r="J447" s="484"/>
      <c r="K447" s="485"/>
      <c r="L447" s="485"/>
      <c r="M447" s="485"/>
      <c r="N447" s="485"/>
      <c r="O447" s="486"/>
      <c r="P447" s="487"/>
      <c r="Q447" s="487"/>
      <c r="R447" s="487"/>
      <c r="S447" s="485"/>
    </row>
    <row r="448" spans="5:19">
      <c r="E448" s="481"/>
      <c r="F448" s="487"/>
      <c r="G448" s="483"/>
      <c r="H448" s="483"/>
      <c r="I448" s="484"/>
      <c r="J448" s="484"/>
      <c r="K448" s="485"/>
      <c r="L448" s="485"/>
      <c r="M448" s="485"/>
      <c r="N448" s="485"/>
      <c r="O448" s="486"/>
      <c r="P448" s="487"/>
      <c r="Q448" s="487"/>
      <c r="R448" s="487"/>
      <c r="S448" s="485"/>
    </row>
    <row r="449" spans="5:19">
      <c r="E449" s="481"/>
      <c r="F449" s="487"/>
      <c r="G449" s="483"/>
      <c r="H449" s="483"/>
      <c r="I449" s="484"/>
      <c r="J449" s="484"/>
      <c r="K449" s="485"/>
      <c r="L449" s="485"/>
      <c r="M449" s="485"/>
      <c r="N449" s="485"/>
      <c r="O449" s="486"/>
      <c r="P449" s="487"/>
      <c r="Q449" s="487"/>
      <c r="R449" s="487"/>
      <c r="S449" s="485"/>
    </row>
    <row r="450" spans="5:19">
      <c r="E450" s="481"/>
      <c r="F450" s="487"/>
      <c r="G450" s="483"/>
      <c r="H450" s="483"/>
      <c r="I450" s="484"/>
      <c r="J450" s="484"/>
      <c r="K450" s="485"/>
      <c r="L450" s="485"/>
      <c r="M450" s="485"/>
      <c r="N450" s="485"/>
      <c r="O450" s="486"/>
      <c r="P450" s="487"/>
      <c r="Q450" s="487"/>
      <c r="R450" s="487"/>
      <c r="S450" s="485"/>
    </row>
    <row r="451" spans="5:19">
      <c r="E451" s="481"/>
      <c r="F451" s="487"/>
      <c r="G451" s="483"/>
      <c r="H451" s="483"/>
      <c r="I451" s="484"/>
      <c r="J451" s="484"/>
      <c r="K451" s="485"/>
      <c r="L451" s="485"/>
      <c r="M451" s="485"/>
      <c r="N451" s="485"/>
      <c r="O451" s="486"/>
      <c r="P451" s="487"/>
      <c r="Q451" s="487"/>
      <c r="R451" s="487"/>
      <c r="S451" s="485"/>
    </row>
    <row r="452" spans="5:19">
      <c r="E452" s="481"/>
      <c r="F452" s="487"/>
      <c r="G452" s="483"/>
      <c r="H452" s="483"/>
      <c r="I452" s="484"/>
      <c r="J452" s="484"/>
      <c r="K452" s="485"/>
      <c r="L452" s="485"/>
      <c r="M452" s="485"/>
      <c r="N452" s="485"/>
      <c r="O452" s="486"/>
      <c r="P452" s="487"/>
      <c r="Q452" s="487"/>
      <c r="R452" s="487"/>
      <c r="S452" s="485"/>
    </row>
    <row r="453" spans="5:19">
      <c r="E453" s="481"/>
      <c r="F453" s="487"/>
      <c r="G453" s="483"/>
      <c r="H453" s="483"/>
      <c r="I453" s="484"/>
      <c r="J453" s="484"/>
      <c r="K453" s="485"/>
      <c r="L453" s="485"/>
      <c r="M453" s="485"/>
      <c r="N453" s="485"/>
      <c r="O453" s="486"/>
      <c r="P453" s="487"/>
      <c r="Q453" s="487"/>
      <c r="R453" s="487"/>
      <c r="S453" s="485"/>
    </row>
    <row r="454" spans="5:19">
      <c r="E454" s="481"/>
      <c r="F454" s="487"/>
      <c r="G454" s="483"/>
      <c r="H454" s="483"/>
      <c r="I454" s="484"/>
      <c r="J454" s="484"/>
      <c r="K454" s="485"/>
      <c r="L454" s="485"/>
      <c r="M454" s="485"/>
      <c r="N454" s="485"/>
      <c r="O454" s="486"/>
      <c r="P454" s="487"/>
      <c r="Q454" s="487"/>
      <c r="R454" s="487"/>
      <c r="S454" s="485"/>
    </row>
    <row r="455" spans="5:19">
      <c r="E455" s="481"/>
      <c r="F455" s="487"/>
      <c r="G455" s="483"/>
      <c r="H455" s="483"/>
      <c r="I455" s="484"/>
      <c r="J455" s="484"/>
      <c r="K455" s="485"/>
      <c r="L455" s="485"/>
      <c r="M455" s="485"/>
      <c r="N455" s="485"/>
      <c r="O455" s="486"/>
      <c r="P455" s="487"/>
      <c r="Q455" s="487"/>
      <c r="R455" s="487"/>
      <c r="S455" s="485"/>
    </row>
    <row r="456" spans="5:19">
      <c r="E456" s="481"/>
      <c r="F456" s="487"/>
      <c r="G456" s="483"/>
      <c r="H456" s="483"/>
      <c r="I456" s="484"/>
      <c r="J456" s="484"/>
      <c r="K456" s="485"/>
      <c r="L456" s="485"/>
      <c r="M456" s="485"/>
      <c r="N456" s="485"/>
      <c r="O456" s="486"/>
      <c r="P456" s="487"/>
      <c r="Q456" s="487"/>
      <c r="R456" s="487"/>
      <c r="S456" s="485"/>
    </row>
    <row r="457" spans="5:19">
      <c r="E457" s="481"/>
      <c r="F457" s="487"/>
      <c r="G457" s="483"/>
      <c r="H457" s="483"/>
      <c r="I457" s="484"/>
      <c r="J457" s="484"/>
      <c r="K457" s="485"/>
      <c r="L457" s="485"/>
      <c r="M457" s="485"/>
      <c r="N457" s="485"/>
      <c r="O457" s="486"/>
      <c r="P457" s="487"/>
      <c r="Q457" s="487"/>
      <c r="R457" s="487"/>
      <c r="S457" s="485"/>
    </row>
    <row r="458" spans="5:19">
      <c r="E458" s="481"/>
      <c r="F458" s="487"/>
      <c r="G458" s="483"/>
      <c r="H458" s="483"/>
      <c r="I458" s="484"/>
      <c r="J458" s="484"/>
      <c r="K458" s="485"/>
      <c r="L458" s="485"/>
      <c r="M458" s="485"/>
      <c r="N458" s="485"/>
      <c r="O458" s="486"/>
      <c r="P458" s="487"/>
      <c r="Q458" s="487"/>
      <c r="R458" s="487"/>
      <c r="S458" s="485"/>
    </row>
    <row r="459" spans="5:19">
      <c r="E459" s="481"/>
      <c r="F459" s="487"/>
      <c r="G459" s="483"/>
      <c r="H459" s="483"/>
      <c r="I459" s="484"/>
      <c r="J459" s="484"/>
      <c r="K459" s="485"/>
      <c r="L459" s="485"/>
      <c r="M459" s="485"/>
      <c r="N459" s="485"/>
      <c r="O459" s="486"/>
      <c r="P459" s="487"/>
      <c r="Q459" s="487"/>
      <c r="R459" s="487"/>
      <c r="S459" s="485"/>
    </row>
    <row r="460" spans="5:19">
      <c r="E460" s="481"/>
      <c r="F460" s="487"/>
      <c r="G460" s="483"/>
      <c r="H460" s="483"/>
      <c r="I460" s="484"/>
      <c r="J460" s="484"/>
      <c r="K460" s="485"/>
      <c r="L460" s="485"/>
      <c r="M460" s="485"/>
      <c r="N460" s="485"/>
      <c r="O460" s="486"/>
      <c r="P460" s="487"/>
      <c r="Q460" s="487"/>
      <c r="R460" s="487"/>
      <c r="S460" s="485"/>
    </row>
  </sheetData>
  <sheetProtection sheet="1" objects="1" scenarios="1" selectLockedCells="1"/>
  <dataConsolidate/>
  <mergeCells count="4">
    <mergeCell ref="I4:J4"/>
    <mergeCell ref="E9:K9"/>
    <mergeCell ref="M9:O9"/>
    <mergeCell ref="Q9:S9"/>
  </mergeCells>
  <conditionalFormatting sqref="D20:Q88">
    <cfRule type="containsText" dxfId="70" priority="6" stopIfTrue="1" operator="containsText" text="&quot;&quot;">
      <formula>NOT(ISERROR(SEARCH("""""",D20)))</formula>
    </cfRule>
  </conditionalFormatting>
  <conditionalFormatting sqref="E20:S88">
    <cfRule type="expression" dxfId="69" priority="7">
      <formula>OR($AB20=Saturday,$AB20=Sunday)</formula>
    </cfRule>
  </conditionalFormatting>
  <dataValidations count="11">
    <dataValidation type="list" showInputMessage="1" showErrorMessage="1" sqref="J18">
      <formula1>CHOOSE(MATCH(H18,ExpensesCat_Column_ExpensesCAT,0),Education,Entertainment,Medical,Household,Holiday,Misc)</formula1>
    </dataValidation>
    <dataValidation type="list" showInputMessage="1" showErrorMessage="1" sqref="M20:M88">
      <formula1>CHOOSE(MATCH(K20,PaymentCAT,0),Account,Card,Cash,Cheque,Other)</formula1>
    </dataValidation>
    <dataValidation type="list" showInputMessage="1" showErrorMessage="1" sqref="I20:I88">
      <formula1>CHOOSE(MATCH($G20,ExpensesCat_Column_ExpensesCAT,0),Car,Daily,Education,Entertainment,Medical,Household,Housing,Holiday,Misc)</formula1>
    </dataValidation>
    <dataValidation type="list" allowBlank="1" showInputMessage="1" showErrorMessage="1" sqref="M89:M292 K89:K292 L18 L20:L292">
      <formula1>PaymentCAT_Mapping</formula1>
    </dataValidation>
    <dataValidation type="list" allowBlank="1" showInputMessage="1" showErrorMessage="1" sqref="G293:H293 E89:F293 F18">
      <formula1>Date_Column_DateFormat2</formula1>
    </dataValidation>
    <dataValidation type="list" allowBlank="1" showInputMessage="1" showErrorMessage="1" sqref="H89:H292 O11 H18 G20:G292">
      <formula1>ExpensesCat_Column_ExpensesCAT</formula1>
    </dataValidation>
    <dataValidation type="whole" operator="greaterThan" allowBlank="1" showInputMessage="1" showErrorMessage="1" sqref="O20:O88">
      <formula1>1</formula1>
    </dataValidation>
    <dataValidation type="list" allowBlank="1" showInputMessage="1" showErrorMessage="1" sqref="S11 K20:K88">
      <formula1>PaymentCAT</formula1>
    </dataValidation>
    <dataValidation showInputMessage="1" showErrorMessage="1" sqref="I18"/>
    <dataValidation type="list" allowBlank="1" showInputMessage="1" showErrorMessage="1" sqref="S3:U3">
      <formula1>Month_Column_LMonthName</formula1>
    </dataValidation>
    <dataValidation type="list" allowBlank="1" showInputMessage="1" showErrorMessage="1" sqref="E20:E88">
      <formula1>IF($S$3="February",IF(MONTH(DATE(YEAR($G$3),2,29))=2,LYFeb,February),INDIRECT($S$3))</formula1>
    </dataValidation>
  </dataValidations>
  <pageMargins left="0.7" right="0.7" top="0.75" bottom="0.75"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sheetPr codeName="Sheet5"/>
  <dimension ref="A1:P559"/>
  <sheetViews>
    <sheetView workbookViewId="0">
      <selection activeCell="I30" sqref="I30"/>
    </sheetView>
  </sheetViews>
  <sheetFormatPr defaultRowHeight="12.75"/>
  <cols>
    <col min="1" max="1" width="5.140625" style="159" bestFit="1" customWidth="1"/>
    <col min="2" max="2" width="7.42578125" style="159" bestFit="1" customWidth="1"/>
    <col min="3" max="4" width="6.42578125" style="159" bestFit="1" customWidth="1"/>
    <col min="5" max="5" width="4" style="160" bestFit="1" customWidth="1"/>
    <col min="6" max="6" width="10.7109375" style="161" bestFit="1" customWidth="1"/>
    <col min="7" max="7" width="6.5703125" style="159" bestFit="1" customWidth="1"/>
    <col min="8" max="8" width="12" style="159" bestFit="1" customWidth="1"/>
    <col min="9" max="9" width="12.85546875" style="159" bestFit="1" customWidth="1"/>
    <col min="10" max="10" width="11" style="159" bestFit="1" customWidth="1"/>
    <col min="11" max="11" width="8" style="159" bestFit="1" customWidth="1"/>
    <col min="12" max="12" width="7.5703125" style="159" bestFit="1" customWidth="1"/>
    <col min="13" max="13" width="8.42578125" style="159" bestFit="1" customWidth="1"/>
    <col min="14" max="14" width="7.5703125" style="183" customWidth="1"/>
    <col min="15" max="15" width="10.42578125" style="159" bestFit="1" customWidth="1"/>
    <col min="16" max="16" width="13.85546875" style="159" bestFit="1" customWidth="1"/>
    <col min="17" max="16384" width="9.140625" style="162"/>
  </cols>
  <sheetData>
    <row r="1" spans="1:16" s="158" customFormat="1">
      <c r="A1" s="156" t="s">
        <v>36</v>
      </c>
      <c r="B1" s="156" t="s">
        <v>2</v>
      </c>
      <c r="C1" s="156" t="s">
        <v>1</v>
      </c>
      <c r="D1" s="156" t="s">
        <v>178</v>
      </c>
      <c r="E1" s="157" t="s">
        <v>35</v>
      </c>
      <c r="F1" s="164" t="s">
        <v>37</v>
      </c>
      <c r="G1" s="156" t="s">
        <v>177</v>
      </c>
      <c r="H1" s="156" t="s">
        <v>92</v>
      </c>
      <c r="I1" s="156" t="s">
        <v>39</v>
      </c>
      <c r="J1" s="156" t="s">
        <v>95</v>
      </c>
      <c r="K1" s="156" t="s">
        <v>94</v>
      </c>
      <c r="L1" s="156" t="s">
        <v>38</v>
      </c>
      <c r="M1" s="156" t="s">
        <v>203</v>
      </c>
      <c r="N1" s="182" t="s">
        <v>209</v>
      </c>
      <c r="O1" s="156" t="s">
        <v>116</v>
      </c>
      <c r="P1" s="156" t="s">
        <v>203</v>
      </c>
    </row>
    <row r="2" spans="1:16">
      <c r="A2" s="159">
        <v>2009</v>
      </c>
      <c r="B2" s="159">
        <v>1</v>
      </c>
      <c r="C2" s="159">
        <v>1</v>
      </c>
      <c r="E2" s="160">
        <v>1</v>
      </c>
      <c r="F2" s="161">
        <v>39814</v>
      </c>
      <c r="G2" s="159">
        <v>4</v>
      </c>
      <c r="H2" s="159" t="s">
        <v>7</v>
      </c>
      <c r="I2" s="159" t="s">
        <v>58</v>
      </c>
      <c r="J2" s="159" t="s">
        <v>24</v>
      </c>
      <c r="K2" s="159" t="s">
        <v>27</v>
      </c>
      <c r="L2" s="159">
        <v>80</v>
      </c>
      <c r="M2" s="159">
        <v>80</v>
      </c>
      <c r="N2" s="183">
        <v>4200</v>
      </c>
      <c r="O2" s="159" t="s">
        <v>210</v>
      </c>
      <c r="P2" s="159">
        <f>M2</f>
        <v>80</v>
      </c>
    </row>
    <row r="3" spans="1:16">
      <c r="A3" s="159">
        <v>2009</v>
      </c>
      <c r="B3" s="159">
        <v>1</v>
      </c>
      <c r="C3" s="159">
        <v>1</v>
      </c>
      <c r="E3" s="160">
        <v>2</v>
      </c>
      <c r="F3" s="161">
        <v>39815</v>
      </c>
      <c r="G3" s="159">
        <v>5</v>
      </c>
      <c r="H3" s="159" t="s">
        <v>128</v>
      </c>
      <c r="I3" s="159" t="s">
        <v>97</v>
      </c>
      <c r="J3" s="159" t="s">
        <v>119</v>
      </c>
      <c r="K3" s="159" t="s">
        <v>122</v>
      </c>
      <c r="L3" s="159">
        <v>430</v>
      </c>
      <c r="M3" s="159">
        <f>SUM(M2,L3)</f>
        <v>510</v>
      </c>
      <c r="N3" s="183">
        <v>4200</v>
      </c>
      <c r="O3" s="159" t="s">
        <v>210</v>
      </c>
      <c r="P3" s="159">
        <f>SUM(P2,L3)</f>
        <v>510</v>
      </c>
    </row>
    <row r="4" spans="1:16">
      <c r="A4" s="159">
        <v>2009</v>
      </c>
      <c r="B4" s="159">
        <v>1</v>
      </c>
      <c r="C4" s="159">
        <v>1</v>
      </c>
      <c r="E4" s="160">
        <v>2</v>
      </c>
      <c r="F4" s="161">
        <v>39815</v>
      </c>
      <c r="G4" s="159">
        <v>5</v>
      </c>
      <c r="H4" s="159" t="s">
        <v>7</v>
      </c>
      <c r="I4" s="159" t="s">
        <v>58</v>
      </c>
      <c r="J4" s="159" t="s">
        <v>24</v>
      </c>
      <c r="K4" s="159" t="s">
        <v>27</v>
      </c>
      <c r="L4" s="159">
        <v>45</v>
      </c>
      <c r="M4" s="159">
        <f t="shared" ref="M4:M37" si="0">SUM(M3,L4)</f>
        <v>555</v>
      </c>
      <c r="N4" s="183">
        <v>4200</v>
      </c>
      <c r="O4" s="159" t="s">
        <v>210</v>
      </c>
      <c r="P4" s="159">
        <f t="shared" ref="P4:P67" si="1">SUM(P3,L4)</f>
        <v>555</v>
      </c>
    </row>
    <row r="5" spans="1:16">
      <c r="A5" s="159">
        <v>2009</v>
      </c>
      <c r="B5" s="159">
        <v>1</v>
      </c>
      <c r="C5" s="159">
        <v>1</v>
      </c>
      <c r="E5" s="160">
        <v>2</v>
      </c>
      <c r="F5" s="161">
        <v>39815</v>
      </c>
      <c r="G5" s="159">
        <v>5</v>
      </c>
      <c r="H5" s="159" t="s">
        <v>7</v>
      </c>
      <c r="I5" s="159" t="s">
        <v>43</v>
      </c>
      <c r="J5" s="159" t="s">
        <v>23</v>
      </c>
      <c r="K5" s="159" t="s">
        <v>23</v>
      </c>
      <c r="L5" s="159">
        <v>16</v>
      </c>
      <c r="M5" s="159">
        <f t="shared" si="0"/>
        <v>571</v>
      </c>
      <c r="N5" s="183">
        <v>4200</v>
      </c>
      <c r="O5" s="159" t="s">
        <v>210</v>
      </c>
      <c r="P5" s="159">
        <f t="shared" si="1"/>
        <v>571</v>
      </c>
    </row>
    <row r="6" spans="1:16">
      <c r="A6" s="159">
        <v>2009</v>
      </c>
      <c r="B6" s="159">
        <v>1</v>
      </c>
      <c r="C6" s="159">
        <v>1</v>
      </c>
      <c r="E6" s="160">
        <v>4</v>
      </c>
      <c r="F6" s="161">
        <v>39817</v>
      </c>
      <c r="G6" s="159">
        <v>7</v>
      </c>
      <c r="H6" s="159" t="s">
        <v>8</v>
      </c>
      <c r="I6" s="159" t="s">
        <v>130</v>
      </c>
      <c r="J6" s="159" t="s">
        <v>24</v>
      </c>
      <c r="K6" s="159" t="s">
        <v>27</v>
      </c>
      <c r="L6" s="159">
        <v>55</v>
      </c>
      <c r="M6" s="159">
        <f t="shared" si="0"/>
        <v>626</v>
      </c>
      <c r="N6" s="183">
        <v>4200</v>
      </c>
      <c r="O6" s="159" t="s">
        <v>210</v>
      </c>
      <c r="P6" s="159">
        <f t="shared" si="1"/>
        <v>626</v>
      </c>
    </row>
    <row r="7" spans="1:16">
      <c r="A7" s="159">
        <v>2009</v>
      </c>
      <c r="B7" s="159">
        <v>1</v>
      </c>
      <c r="C7" s="159">
        <v>1</v>
      </c>
      <c r="E7" s="160">
        <v>5</v>
      </c>
      <c r="F7" s="161">
        <v>39818</v>
      </c>
      <c r="G7" s="159">
        <v>1</v>
      </c>
      <c r="H7" s="159" t="s">
        <v>153</v>
      </c>
      <c r="I7" s="159" t="s">
        <v>155</v>
      </c>
      <c r="J7" s="159" t="s">
        <v>23</v>
      </c>
      <c r="K7" s="159" t="s">
        <v>23</v>
      </c>
      <c r="L7" s="159">
        <v>15</v>
      </c>
      <c r="M7" s="159">
        <f t="shared" si="0"/>
        <v>641</v>
      </c>
      <c r="N7" s="183">
        <v>4200</v>
      </c>
      <c r="O7" s="159" t="s">
        <v>210</v>
      </c>
      <c r="P7" s="159">
        <f t="shared" si="1"/>
        <v>641</v>
      </c>
    </row>
    <row r="8" spans="1:16">
      <c r="A8" s="159">
        <v>2009</v>
      </c>
      <c r="B8" s="159">
        <v>1</v>
      </c>
      <c r="C8" s="159">
        <v>1</v>
      </c>
      <c r="E8" s="160">
        <v>5</v>
      </c>
      <c r="F8" s="161">
        <v>39818</v>
      </c>
      <c r="G8" s="159">
        <v>1</v>
      </c>
      <c r="H8" s="159" t="s">
        <v>153</v>
      </c>
      <c r="I8" s="159" t="s">
        <v>156</v>
      </c>
      <c r="J8" s="159" t="s">
        <v>24</v>
      </c>
      <c r="K8" s="159" t="s">
        <v>27</v>
      </c>
      <c r="L8" s="159">
        <v>88</v>
      </c>
      <c r="M8" s="159">
        <f t="shared" si="0"/>
        <v>729</v>
      </c>
      <c r="N8" s="183">
        <v>4200</v>
      </c>
      <c r="O8" s="159" t="s">
        <v>210</v>
      </c>
      <c r="P8" s="159">
        <f t="shared" si="1"/>
        <v>729</v>
      </c>
    </row>
    <row r="9" spans="1:16">
      <c r="A9" s="159">
        <v>2009</v>
      </c>
      <c r="B9" s="159">
        <v>1</v>
      </c>
      <c r="C9" s="159">
        <v>1</v>
      </c>
      <c r="E9" s="160">
        <v>6</v>
      </c>
      <c r="F9" s="161">
        <v>39819</v>
      </c>
      <c r="G9" s="159">
        <v>2</v>
      </c>
      <c r="H9" s="159" t="s">
        <v>153</v>
      </c>
      <c r="I9" s="159" t="s">
        <v>155</v>
      </c>
      <c r="J9" s="159" t="s">
        <v>23</v>
      </c>
      <c r="K9" s="159" t="s">
        <v>23</v>
      </c>
      <c r="L9" s="159">
        <v>12</v>
      </c>
      <c r="M9" s="159">
        <f t="shared" si="0"/>
        <v>741</v>
      </c>
      <c r="N9" s="183">
        <v>4200</v>
      </c>
      <c r="O9" s="159" t="s">
        <v>210</v>
      </c>
      <c r="P9" s="159">
        <f t="shared" si="1"/>
        <v>741</v>
      </c>
    </row>
    <row r="10" spans="1:16">
      <c r="A10" s="159">
        <v>2009</v>
      </c>
      <c r="B10" s="159">
        <v>1</v>
      </c>
      <c r="C10" s="159">
        <v>1</v>
      </c>
      <c r="E10" s="160">
        <v>8</v>
      </c>
      <c r="F10" s="161">
        <v>39821</v>
      </c>
      <c r="G10" s="159">
        <v>3</v>
      </c>
      <c r="H10" s="159" t="s">
        <v>153</v>
      </c>
      <c r="I10" s="159" t="s">
        <v>155</v>
      </c>
      <c r="J10" s="159" t="s">
        <v>23</v>
      </c>
      <c r="K10" s="159" t="s">
        <v>23</v>
      </c>
      <c r="L10" s="159">
        <v>14</v>
      </c>
      <c r="M10" s="159">
        <f t="shared" si="0"/>
        <v>755</v>
      </c>
      <c r="N10" s="183">
        <v>4200</v>
      </c>
      <c r="O10" s="159" t="s">
        <v>210</v>
      </c>
      <c r="P10" s="159">
        <f t="shared" si="1"/>
        <v>755</v>
      </c>
    </row>
    <row r="11" spans="1:16">
      <c r="A11" s="159">
        <v>2009</v>
      </c>
      <c r="B11" s="159">
        <v>1</v>
      </c>
      <c r="C11" s="159">
        <v>1</v>
      </c>
      <c r="D11" s="163"/>
      <c r="E11" s="160">
        <v>9</v>
      </c>
      <c r="F11" s="161">
        <v>39822</v>
      </c>
      <c r="G11" s="159">
        <v>4</v>
      </c>
      <c r="H11" s="159" t="s">
        <v>153</v>
      </c>
      <c r="I11" s="159" t="s">
        <v>155</v>
      </c>
      <c r="J11" s="159" t="s">
        <v>23</v>
      </c>
      <c r="K11" s="159" t="s">
        <v>23</v>
      </c>
      <c r="L11" s="159">
        <v>14</v>
      </c>
      <c r="M11" s="159">
        <f t="shared" si="0"/>
        <v>769</v>
      </c>
      <c r="N11" s="183">
        <v>4200</v>
      </c>
      <c r="O11" s="159" t="s">
        <v>210</v>
      </c>
      <c r="P11" s="159">
        <f t="shared" si="1"/>
        <v>769</v>
      </c>
    </row>
    <row r="12" spans="1:16">
      <c r="A12" s="159">
        <v>2009</v>
      </c>
      <c r="B12" s="159">
        <v>1</v>
      </c>
      <c r="C12" s="159">
        <v>1</v>
      </c>
      <c r="E12" s="160">
        <v>10</v>
      </c>
      <c r="F12" s="161">
        <v>39823</v>
      </c>
      <c r="G12" s="159">
        <v>5</v>
      </c>
      <c r="H12" s="159" t="s">
        <v>153</v>
      </c>
      <c r="I12" s="159" t="s">
        <v>155</v>
      </c>
      <c r="J12" s="159" t="s">
        <v>23</v>
      </c>
      <c r="K12" s="159" t="s">
        <v>23</v>
      </c>
      <c r="L12" s="159">
        <v>15</v>
      </c>
      <c r="M12" s="159">
        <f t="shared" si="0"/>
        <v>784</v>
      </c>
      <c r="N12" s="183">
        <v>4200</v>
      </c>
      <c r="O12" s="159" t="s">
        <v>210</v>
      </c>
      <c r="P12" s="159">
        <f t="shared" si="1"/>
        <v>784</v>
      </c>
    </row>
    <row r="13" spans="1:16">
      <c r="A13" s="159">
        <v>2009</v>
      </c>
      <c r="B13" s="159">
        <v>1</v>
      </c>
      <c r="C13" s="159">
        <v>1</v>
      </c>
      <c r="E13" s="160">
        <v>11</v>
      </c>
      <c r="F13" s="161">
        <v>39824</v>
      </c>
      <c r="G13" s="159">
        <v>7</v>
      </c>
      <c r="H13" s="159" t="s">
        <v>7</v>
      </c>
      <c r="I13" s="159" t="s">
        <v>97</v>
      </c>
      <c r="J13" s="159" t="s">
        <v>23</v>
      </c>
      <c r="K13" s="159" t="s">
        <v>23</v>
      </c>
      <c r="L13" s="159">
        <v>15</v>
      </c>
      <c r="M13" s="159">
        <f t="shared" si="0"/>
        <v>799</v>
      </c>
      <c r="N13" s="183">
        <v>4200</v>
      </c>
      <c r="O13" s="159" t="s">
        <v>210</v>
      </c>
      <c r="P13" s="159">
        <f t="shared" si="1"/>
        <v>799</v>
      </c>
    </row>
    <row r="14" spans="1:16">
      <c r="A14" s="159">
        <v>2009</v>
      </c>
      <c r="B14" s="159">
        <v>1</v>
      </c>
      <c r="C14" s="159">
        <v>1</v>
      </c>
      <c r="E14" s="160">
        <v>12</v>
      </c>
      <c r="F14" s="161">
        <v>39825</v>
      </c>
      <c r="G14" s="159">
        <v>1</v>
      </c>
      <c r="H14" s="159" t="s">
        <v>153</v>
      </c>
      <c r="I14" s="159" t="s">
        <v>155</v>
      </c>
      <c r="J14" s="159" t="s">
        <v>23</v>
      </c>
      <c r="K14" s="159" t="s">
        <v>23</v>
      </c>
      <c r="L14" s="159">
        <v>14</v>
      </c>
      <c r="M14" s="159">
        <f t="shared" si="0"/>
        <v>813</v>
      </c>
      <c r="N14" s="183">
        <v>4200</v>
      </c>
      <c r="O14" s="159" t="s">
        <v>210</v>
      </c>
      <c r="P14" s="159">
        <f t="shared" si="1"/>
        <v>813</v>
      </c>
    </row>
    <row r="15" spans="1:16">
      <c r="A15" s="159">
        <v>2009</v>
      </c>
      <c r="B15" s="159">
        <v>1</v>
      </c>
      <c r="C15" s="159">
        <v>1</v>
      </c>
      <c r="E15" s="160">
        <v>13</v>
      </c>
      <c r="F15" s="161">
        <v>39826</v>
      </c>
      <c r="G15" s="159">
        <v>2</v>
      </c>
      <c r="H15" s="159" t="s">
        <v>153</v>
      </c>
      <c r="I15" s="159" t="s">
        <v>155</v>
      </c>
      <c r="J15" s="159" t="s">
        <v>23</v>
      </c>
      <c r="K15" s="159" t="s">
        <v>23</v>
      </c>
      <c r="L15" s="159">
        <v>16</v>
      </c>
      <c r="M15" s="159">
        <f t="shared" si="0"/>
        <v>829</v>
      </c>
      <c r="N15" s="183">
        <v>4200</v>
      </c>
      <c r="O15" s="159" t="s">
        <v>210</v>
      </c>
      <c r="P15" s="159">
        <f t="shared" si="1"/>
        <v>829</v>
      </c>
    </row>
    <row r="16" spans="1:16">
      <c r="A16" s="159">
        <v>2009</v>
      </c>
      <c r="B16" s="159">
        <v>1</v>
      </c>
      <c r="C16" s="159">
        <v>1</v>
      </c>
      <c r="E16" s="160">
        <v>14</v>
      </c>
      <c r="F16" s="161">
        <v>39827</v>
      </c>
      <c r="G16" s="159">
        <v>3</v>
      </c>
      <c r="H16" s="159" t="s">
        <v>153</v>
      </c>
      <c r="I16" s="159" t="s">
        <v>155</v>
      </c>
      <c r="J16" s="159" t="s">
        <v>23</v>
      </c>
      <c r="K16" s="159" t="s">
        <v>23</v>
      </c>
      <c r="L16" s="159">
        <v>14</v>
      </c>
      <c r="M16" s="159">
        <f t="shared" si="0"/>
        <v>843</v>
      </c>
      <c r="N16" s="183">
        <v>4200</v>
      </c>
      <c r="O16" s="159" t="s">
        <v>210</v>
      </c>
      <c r="P16" s="159">
        <f t="shared" si="1"/>
        <v>843</v>
      </c>
    </row>
    <row r="17" spans="1:16">
      <c r="A17" s="159">
        <v>2009</v>
      </c>
      <c r="B17" s="159">
        <v>1</v>
      </c>
      <c r="C17" s="159">
        <v>1</v>
      </c>
      <c r="E17" s="160">
        <v>14</v>
      </c>
      <c r="F17" s="161">
        <v>39827</v>
      </c>
      <c r="G17" s="159">
        <v>4</v>
      </c>
      <c r="H17" s="159" t="s">
        <v>153</v>
      </c>
      <c r="I17" s="159" t="s">
        <v>155</v>
      </c>
      <c r="J17" s="159" t="s">
        <v>24</v>
      </c>
      <c r="K17" s="159" t="s">
        <v>27</v>
      </c>
      <c r="L17" s="159">
        <v>28</v>
      </c>
      <c r="M17" s="159">
        <f t="shared" si="0"/>
        <v>871</v>
      </c>
      <c r="N17" s="183">
        <v>4200</v>
      </c>
      <c r="O17" s="159" t="s">
        <v>210</v>
      </c>
      <c r="P17" s="159">
        <f t="shared" si="1"/>
        <v>871</v>
      </c>
    </row>
    <row r="18" spans="1:16">
      <c r="A18" s="159">
        <v>2009</v>
      </c>
      <c r="B18" s="159">
        <v>1</v>
      </c>
      <c r="C18" s="159">
        <v>1</v>
      </c>
      <c r="E18" s="160">
        <v>14</v>
      </c>
      <c r="F18" s="161">
        <v>39827</v>
      </c>
      <c r="G18" s="159">
        <v>4</v>
      </c>
      <c r="H18" s="159" t="s">
        <v>128</v>
      </c>
      <c r="I18" s="159" t="s">
        <v>97</v>
      </c>
      <c r="J18" s="159" t="s">
        <v>119</v>
      </c>
      <c r="K18" s="159" t="s">
        <v>122</v>
      </c>
      <c r="L18" s="159">
        <v>430</v>
      </c>
      <c r="M18" s="159">
        <f t="shared" si="0"/>
        <v>1301</v>
      </c>
      <c r="N18" s="183">
        <v>4200</v>
      </c>
      <c r="O18" s="159" t="s">
        <v>210</v>
      </c>
      <c r="P18" s="159">
        <f t="shared" si="1"/>
        <v>1301</v>
      </c>
    </row>
    <row r="19" spans="1:16">
      <c r="A19" s="159">
        <v>2009</v>
      </c>
      <c r="B19" s="159">
        <v>1</v>
      </c>
      <c r="C19" s="159">
        <v>1</v>
      </c>
      <c r="E19" s="160">
        <v>16</v>
      </c>
      <c r="F19" s="161">
        <v>39829</v>
      </c>
      <c r="G19" s="159">
        <v>5</v>
      </c>
      <c r="H19" s="159" t="s">
        <v>153</v>
      </c>
      <c r="I19" s="159" t="s">
        <v>155</v>
      </c>
      <c r="J19" s="159" t="s">
        <v>23</v>
      </c>
      <c r="K19" s="159" t="s">
        <v>23</v>
      </c>
      <c r="L19" s="159">
        <v>12</v>
      </c>
      <c r="M19" s="159">
        <f t="shared" si="0"/>
        <v>1313</v>
      </c>
      <c r="N19" s="183">
        <v>4200</v>
      </c>
      <c r="O19" s="159" t="s">
        <v>210</v>
      </c>
      <c r="P19" s="159">
        <f t="shared" si="1"/>
        <v>1313</v>
      </c>
    </row>
    <row r="20" spans="1:16">
      <c r="A20" s="159">
        <v>2009</v>
      </c>
      <c r="B20" s="159">
        <v>1</v>
      </c>
      <c r="C20" s="159">
        <v>1</v>
      </c>
      <c r="E20" s="160">
        <v>16</v>
      </c>
      <c r="F20" s="161">
        <v>39829</v>
      </c>
      <c r="G20" s="159">
        <v>6</v>
      </c>
      <c r="H20" s="159" t="s">
        <v>8</v>
      </c>
      <c r="I20" s="159" t="s">
        <v>131</v>
      </c>
      <c r="J20" s="159" t="s">
        <v>24</v>
      </c>
      <c r="K20" s="159" t="s">
        <v>27</v>
      </c>
      <c r="L20" s="159">
        <v>20</v>
      </c>
      <c r="M20" s="159">
        <f t="shared" si="0"/>
        <v>1333</v>
      </c>
      <c r="N20" s="183">
        <v>4200</v>
      </c>
      <c r="O20" s="159" t="s">
        <v>210</v>
      </c>
      <c r="P20" s="159">
        <f t="shared" si="1"/>
        <v>1333</v>
      </c>
    </row>
    <row r="21" spans="1:16">
      <c r="A21" s="159">
        <v>2009</v>
      </c>
      <c r="B21" s="159">
        <v>1</v>
      </c>
      <c r="C21" s="159">
        <v>1</v>
      </c>
      <c r="E21" s="160">
        <v>17</v>
      </c>
      <c r="F21" s="161">
        <v>39830</v>
      </c>
      <c r="G21" s="159">
        <v>7</v>
      </c>
      <c r="H21" s="159" t="s">
        <v>8</v>
      </c>
      <c r="I21" s="159" t="s">
        <v>130</v>
      </c>
      <c r="J21" s="159" t="s">
        <v>24</v>
      </c>
      <c r="K21" s="159" t="s">
        <v>27</v>
      </c>
      <c r="L21" s="159">
        <v>32</v>
      </c>
      <c r="M21" s="159">
        <f t="shared" si="0"/>
        <v>1365</v>
      </c>
      <c r="N21" s="183">
        <v>4200</v>
      </c>
      <c r="O21" s="159" t="s">
        <v>210</v>
      </c>
      <c r="P21" s="159">
        <f t="shared" si="1"/>
        <v>1365</v>
      </c>
    </row>
    <row r="22" spans="1:16">
      <c r="A22" s="159">
        <v>2009</v>
      </c>
      <c r="B22" s="159">
        <v>1</v>
      </c>
      <c r="C22" s="159">
        <v>1</v>
      </c>
      <c r="E22" s="160">
        <v>18</v>
      </c>
      <c r="F22" s="161">
        <v>39831</v>
      </c>
      <c r="G22" s="159">
        <v>1</v>
      </c>
      <c r="H22" s="159" t="s">
        <v>153</v>
      </c>
      <c r="I22" s="159" t="s">
        <v>155</v>
      </c>
      <c r="J22" s="159" t="s">
        <v>23</v>
      </c>
      <c r="K22" s="159" t="s">
        <v>23</v>
      </c>
      <c r="L22" s="159">
        <v>16</v>
      </c>
      <c r="M22" s="159">
        <f t="shared" si="0"/>
        <v>1381</v>
      </c>
      <c r="N22" s="183">
        <v>4200</v>
      </c>
      <c r="O22" s="159" t="s">
        <v>210</v>
      </c>
      <c r="P22" s="159">
        <f t="shared" si="1"/>
        <v>1381</v>
      </c>
    </row>
    <row r="23" spans="1:16">
      <c r="A23" s="159">
        <v>2009</v>
      </c>
      <c r="B23" s="159">
        <v>1</v>
      </c>
      <c r="C23" s="159">
        <v>1</v>
      </c>
      <c r="E23" s="160">
        <v>19</v>
      </c>
      <c r="F23" s="161">
        <v>39832</v>
      </c>
      <c r="G23" s="159">
        <v>2</v>
      </c>
      <c r="H23" s="159" t="s">
        <v>153</v>
      </c>
      <c r="I23" s="159" t="s">
        <v>155</v>
      </c>
      <c r="J23" s="159" t="s">
        <v>23</v>
      </c>
      <c r="K23" s="159" t="s">
        <v>23</v>
      </c>
      <c r="L23" s="159">
        <v>14</v>
      </c>
      <c r="M23" s="159">
        <f t="shared" si="0"/>
        <v>1395</v>
      </c>
      <c r="N23" s="183">
        <v>4200</v>
      </c>
      <c r="O23" s="159" t="s">
        <v>210</v>
      </c>
      <c r="P23" s="159">
        <f t="shared" si="1"/>
        <v>1395</v>
      </c>
    </row>
    <row r="24" spans="1:16">
      <c r="A24" s="159">
        <v>2009</v>
      </c>
      <c r="B24" s="159">
        <v>1</v>
      </c>
      <c r="C24" s="159">
        <v>1</v>
      </c>
      <c r="E24" s="160">
        <v>19</v>
      </c>
      <c r="F24" s="161">
        <v>39832</v>
      </c>
      <c r="G24" s="159">
        <v>2</v>
      </c>
      <c r="H24" s="159" t="s">
        <v>8</v>
      </c>
      <c r="I24" s="159" t="s">
        <v>131</v>
      </c>
      <c r="J24" s="159" t="s">
        <v>24</v>
      </c>
      <c r="K24" s="159" t="s">
        <v>27</v>
      </c>
      <c r="L24" s="159">
        <v>20</v>
      </c>
      <c r="M24" s="159">
        <f t="shared" si="0"/>
        <v>1415</v>
      </c>
      <c r="N24" s="183">
        <v>4200</v>
      </c>
      <c r="O24" s="159" t="s">
        <v>210</v>
      </c>
      <c r="P24" s="159">
        <f t="shared" si="1"/>
        <v>1415</v>
      </c>
    </row>
    <row r="25" spans="1:16">
      <c r="A25" s="159">
        <v>2009</v>
      </c>
      <c r="B25" s="159">
        <v>1</v>
      </c>
      <c r="C25" s="159">
        <v>1</v>
      </c>
      <c r="E25" s="160">
        <v>20</v>
      </c>
      <c r="F25" s="161">
        <v>39833</v>
      </c>
      <c r="G25" s="159">
        <v>3</v>
      </c>
      <c r="H25" s="159" t="s">
        <v>153</v>
      </c>
      <c r="I25" s="159" t="s">
        <v>155</v>
      </c>
      <c r="J25" s="159" t="s">
        <v>24</v>
      </c>
      <c r="K25" s="159" t="s">
        <v>27</v>
      </c>
      <c r="L25" s="159">
        <v>28</v>
      </c>
      <c r="M25" s="159">
        <f t="shared" si="0"/>
        <v>1443</v>
      </c>
      <c r="N25" s="183">
        <v>4200</v>
      </c>
      <c r="O25" s="159" t="s">
        <v>210</v>
      </c>
      <c r="P25" s="159">
        <f t="shared" si="1"/>
        <v>1443</v>
      </c>
    </row>
    <row r="26" spans="1:16">
      <c r="A26" s="159">
        <v>2009</v>
      </c>
      <c r="B26" s="159">
        <v>1</v>
      </c>
      <c r="C26" s="159">
        <v>1</v>
      </c>
      <c r="E26" s="160">
        <v>21</v>
      </c>
      <c r="F26" s="161">
        <v>39834</v>
      </c>
      <c r="G26" s="159">
        <v>4</v>
      </c>
      <c r="H26" s="159" t="s">
        <v>153</v>
      </c>
      <c r="I26" s="159" t="s">
        <v>155</v>
      </c>
      <c r="J26" s="159" t="s">
        <v>23</v>
      </c>
      <c r="K26" s="159" t="s">
        <v>23</v>
      </c>
      <c r="L26" s="159">
        <v>12</v>
      </c>
      <c r="M26" s="159">
        <f t="shared" si="0"/>
        <v>1455</v>
      </c>
      <c r="N26" s="183">
        <v>4200</v>
      </c>
      <c r="O26" s="159" t="s">
        <v>210</v>
      </c>
      <c r="P26" s="159">
        <f t="shared" si="1"/>
        <v>1455</v>
      </c>
    </row>
    <row r="27" spans="1:16">
      <c r="A27" s="159">
        <v>2009</v>
      </c>
      <c r="B27" s="159">
        <v>1</v>
      </c>
      <c r="C27" s="159">
        <v>1</v>
      </c>
      <c r="E27" s="160">
        <v>22</v>
      </c>
      <c r="F27" s="161">
        <v>39835</v>
      </c>
      <c r="G27" s="159">
        <v>5</v>
      </c>
      <c r="H27" s="159" t="s">
        <v>153</v>
      </c>
      <c r="I27" s="159" t="s">
        <v>155</v>
      </c>
      <c r="J27" s="159" t="s">
        <v>23</v>
      </c>
      <c r="K27" s="159" t="s">
        <v>23</v>
      </c>
      <c r="L27" s="159">
        <v>15</v>
      </c>
      <c r="M27" s="159">
        <f t="shared" si="0"/>
        <v>1470</v>
      </c>
      <c r="N27" s="183">
        <v>4200</v>
      </c>
      <c r="O27" s="159" t="s">
        <v>210</v>
      </c>
      <c r="P27" s="159">
        <f t="shared" si="1"/>
        <v>1470</v>
      </c>
    </row>
    <row r="28" spans="1:16">
      <c r="A28" s="159">
        <v>2009</v>
      </c>
      <c r="B28" s="159">
        <v>1</v>
      </c>
      <c r="C28" s="159">
        <v>1</v>
      </c>
      <c r="E28" s="160">
        <v>23</v>
      </c>
      <c r="F28" s="161">
        <v>39836</v>
      </c>
      <c r="G28" s="159">
        <v>6</v>
      </c>
      <c r="H28" s="159" t="s">
        <v>128</v>
      </c>
      <c r="I28" s="159" t="s">
        <v>133</v>
      </c>
      <c r="J28" s="159" t="s">
        <v>24</v>
      </c>
      <c r="K28" s="159" t="s">
        <v>27</v>
      </c>
      <c r="L28" s="159">
        <v>22</v>
      </c>
      <c r="M28" s="159">
        <f t="shared" si="0"/>
        <v>1492</v>
      </c>
      <c r="N28" s="183">
        <v>4200</v>
      </c>
      <c r="O28" s="159" t="s">
        <v>210</v>
      </c>
      <c r="P28" s="159">
        <f t="shared" si="1"/>
        <v>1492</v>
      </c>
    </row>
    <row r="29" spans="1:16">
      <c r="A29" s="159">
        <v>2009</v>
      </c>
      <c r="B29" s="159">
        <v>1</v>
      </c>
      <c r="C29" s="159">
        <v>1</v>
      </c>
      <c r="E29" s="160">
        <v>23</v>
      </c>
      <c r="F29" s="161">
        <v>39836</v>
      </c>
      <c r="G29" s="159">
        <v>6</v>
      </c>
      <c r="H29" s="159" t="s">
        <v>7</v>
      </c>
      <c r="I29" s="159" t="s">
        <v>136</v>
      </c>
      <c r="J29" s="159" t="s">
        <v>23</v>
      </c>
      <c r="K29" s="159" t="s">
        <v>23</v>
      </c>
      <c r="L29" s="159">
        <v>8</v>
      </c>
      <c r="M29" s="159">
        <f t="shared" si="0"/>
        <v>1500</v>
      </c>
      <c r="N29" s="183">
        <v>4200</v>
      </c>
      <c r="O29" s="159" t="s">
        <v>210</v>
      </c>
      <c r="P29" s="159">
        <f t="shared" si="1"/>
        <v>1500</v>
      </c>
    </row>
    <row r="30" spans="1:16">
      <c r="A30" s="159">
        <v>2009</v>
      </c>
      <c r="B30" s="159">
        <v>1</v>
      </c>
      <c r="C30" s="159">
        <v>1</v>
      </c>
      <c r="E30" s="160">
        <v>23</v>
      </c>
      <c r="F30" s="161">
        <v>39836</v>
      </c>
      <c r="G30" s="159">
        <v>6</v>
      </c>
      <c r="H30" s="159" t="s">
        <v>7</v>
      </c>
      <c r="I30" s="159" t="s">
        <v>58</v>
      </c>
      <c r="J30" s="159" t="s">
        <v>23</v>
      </c>
      <c r="K30" s="159" t="s">
        <v>23</v>
      </c>
      <c r="L30" s="159">
        <v>18</v>
      </c>
      <c r="M30" s="159">
        <f t="shared" si="0"/>
        <v>1518</v>
      </c>
      <c r="N30" s="183">
        <v>4200</v>
      </c>
      <c r="O30" s="159" t="s">
        <v>210</v>
      </c>
      <c r="P30" s="159">
        <f t="shared" si="1"/>
        <v>1518</v>
      </c>
    </row>
    <row r="31" spans="1:16">
      <c r="A31" s="159">
        <v>2009</v>
      </c>
      <c r="B31" s="159">
        <v>1</v>
      </c>
      <c r="C31" s="159">
        <v>1</v>
      </c>
      <c r="E31" s="160">
        <v>24</v>
      </c>
      <c r="F31" s="161">
        <v>39837</v>
      </c>
      <c r="G31" s="159">
        <v>7</v>
      </c>
      <c r="H31" s="159" t="s">
        <v>153</v>
      </c>
      <c r="I31" s="159" t="s">
        <v>155</v>
      </c>
      <c r="J31" s="159" t="s">
        <v>23</v>
      </c>
      <c r="K31" s="159" t="s">
        <v>23</v>
      </c>
      <c r="L31" s="159">
        <v>13</v>
      </c>
      <c r="M31" s="159">
        <f t="shared" si="0"/>
        <v>1531</v>
      </c>
      <c r="N31" s="183">
        <v>4200</v>
      </c>
      <c r="O31" s="159" t="s">
        <v>210</v>
      </c>
      <c r="P31" s="159">
        <f t="shared" si="1"/>
        <v>1531</v>
      </c>
    </row>
    <row r="32" spans="1:16">
      <c r="A32" s="159">
        <v>2009</v>
      </c>
      <c r="B32" s="159">
        <v>1</v>
      </c>
      <c r="C32" s="159">
        <v>1</v>
      </c>
      <c r="E32" s="160">
        <v>25</v>
      </c>
      <c r="F32" s="161">
        <v>39838</v>
      </c>
      <c r="G32" s="159">
        <v>1</v>
      </c>
      <c r="H32" s="159" t="s">
        <v>153</v>
      </c>
      <c r="I32" s="159" t="s">
        <v>155</v>
      </c>
      <c r="J32" s="159" t="s">
        <v>23</v>
      </c>
      <c r="K32" s="159" t="s">
        <v>23</v>
      </c>
      <c r="L32" s="159">
        <v>15</v>
      </c>
      <c r="M32" s="159">
        <f t="shared" si="0"/>
        <v>1546</v>
      </c>
      <c r="N32" s="183">
        <v>4200</v>
      </c>
      <c r="O32" s="159" t="s">
        <v>210</v>
      </c>
      <c r="P32" s="159">
        <f t="shared" si="1"/>
        <v>1546</v>
      </c>
    </row>
    <row r="33" spans="1:16">
      <c r="A33" s="159">
        <v>2009</v>
      </c>
      <c r="B33" s="159">
        <v>1</v>
      </c>
      <c r="C33" s="159">
        <v>1</v>
      </c>
      <c r="E33" s="160">
        <v>26</v>
      </c>
      <c r="F33" s="161">
        <v>39839</v>
      </c>
      <c r="G33" s="159">
        <v>2</v>
      </c>
      <c r="H33" s="159" t="s">
        <v>153</v>
      </c>
      <c r="I33" s="159" t="s">
        <v>155</v>
      </c>
      <c r="J33" s="159" t="s">
        <v>23</v>
      </c>
      <c r="K33" s="159" t="s">
        <v>23</v>
      </c>
      <c r="L33" s="159">
        <v>12</v>
      </c>
      <c r="M33" s="159">
        <f t="shared" si="0"/>
        <v>1558</v>
      </c>
      <c r="N33" s="183">
        <v>4200</v>
      </c>
      <c r="O33" s="159" t="s">
        <v>210</v>
      </c>
      <c r="P33" s="159">
        <f t="shared" si="1"/>
        <v>1558</v>
      </c>
    </row>
    <row r="34" spans="1:16">
      <c r="A34" s="159">
        <v>2009</v>
      </c>
      <c r="B34" s="159">
        <v>1</v>
      </c>
      <c r="C34" s="159">
        <v>1</v>
      </c>
      <c r="E34" s="160">
        <v>27</v>
      </c>
      <c r="F34" s="161">
        <v>39840</v>
      </c>
      <c r="G34" s="159">
        <v>3</v>
      </c>
      <c r="H34" s="159" t="s">
        <v>153</v>
      </c>
      <c r="I34" s="159" t="s">
        <v>155</v>
      </c>
      <c r="J34" s="159" t="s">
        <v>23</v>
      </c>
      <c r="K34" s="159" t="s">
        <v>23</v>
      </c>
      <c r="L34" s="159">
        <v>14</v>
      </c>
      <c r="M34" s="159">
        <f t="shared" si="0"/>
        <v>1572</v>
      </c>
      <c r="N34" s="183">
        <v>4200</v>
      </c>
      <c r="O34" s="159" t="s">
        <v>210</v>
      </c>
      <c r="P34" s="159">
        <f t="shared" si="1"/>
        <v>1572</v>
      </c>
    </row>
    <row r="35" spans="1:16">
      <c r="A35" s="159">
        <v>2009</v>
      </c>
      <c r="B35" s="159">
        <v>1</v>
      </c>
      <c r="C35" s="159">
        <v>1</v>
      </c>
      <c r="E35" s="160">
        <v>28</v>
      </c>
      <c r="F35" s="161">
        <v>39841</v>
      </c>
      <c r="G35" s="159">
        <v>4</v>
      </c>
      <c r="H35" s="159" t="s">
        <v>153</v>
      </c>
      <c r="I35" s="159" t="s">
        <v>155</v>
      </c>
      <c r="J35" s="159" t="s">
        <v>23</v>
      </c>
      <c r="K35" s="159" t="s">
        <v>23</v>
      </c>
      <c r="L35" s="159">
        <v>14</v>
      </c>
      <c r="M35" s="159">
        <f t="shared" si="0"/>
        <v>1586</v>
      </c>
      <c r="N35" s="183">
        <v>4200</v>
      </c>
      <c r="O35" s="159" t="s">
        <v>210</v>
      </c>
      <c r="P35" s="159">
        <f t="shared" si="1"/>
        <v>1586</v>
      </c>
    </row>
    <row r="36" spans="1:16">
      <c r="A36" s="159">
        <v>2009</v>
      </c>
      <c r="B36" s="159">
        <v>1</v>
      </c>
      <c r="C36" s="159">
        <v>1</v>
      </c>
      <c r="E36" s="160">
        <v>29</v>
      </c>
      <c r="F36" s="161">
        <v>39842</v>
      </c>
      <c r="G36" s="159">
        <v>5</v>
      </c>
      <c r="H36" s="159" t="s">
        <v>153</v>
      </c>
      <c r="I36" s="159" t="s">
        <v>155</v>
      </c>
      <c r="J36" s="159" t="s">
        <v>23</v>
      </c>
      <c r="K36" s="159" t="s">
        <v>23</v>
      </c>
      <c r="L36" s="159">
        <v>14</v>
      </c>
      <c r="M36" s="159">
        <f t="shared" si="0"/>
        <v>1600</v>
      </c>
      <c r="N36" s="183">
        <v>4200</v>
      </c>
      <c r="O36" s="159" t="s">
        <v>210</v>
      </c>
      <c r="P36" s="159">
        <f t="shared" si="1"/>
        <v>1600</v>
      </c>
    </row>
    <row r="37" spans="1:16" s="168" customFormat="1">
      <c r="A37" s="165">
        <v>2009</v>
      </c>
      <c r="B37" s="165">
        <v>1</v>
      </c>
      <c r="C37" s="165">
        <v>1</v>
      </c>
      <c r="D37" s="165"/>
      <c r="E37" s="166">
        <v>31</v>
      </c>
      <c r="F37" s="167">
        <v>39844</v>
      </c>
      <c r="G37" s="165">
        <v>6</v>
      </c>
      <c r="H37" s="165" t="s">
        <v>7</v>
      </c>
      <c r="I37" s="165" t="s">
        <v>58</v>
      </c>
      <c r="J37" s="165" t="s">
        <v>24</v>
      </c>
      <c r="K37" s="165" t="s">
        <v>197</v>
      </c>
      <c r="L37" s="165">
        <v>28</v>
      </c>
      <c r="M37" s="159">
        <f t="shared" si="0"/>
        <v>1628</v>
      </c>
      <c r="N37" s="183">
        <v>4200</v>
      </c>
      <c r="O37" s="159" t="s">
        <v>210</v>
      </c>
      <c r="P37" s="159">
        <f t="shared" si="1"/>
        <v>1628</v>
      </c>
    </row>
    <row r="38" spans="1:16">
      <c r="A38" s="159">
        <v>2009</v>
      </c>
      <c r="B38" s="159">
        <v>1</v>
      </c>
      <c r="C38" s="159">
        <v>2</v>
      </c>
      <c r="E38" s="160">
        <v>1</v>
      </c>
      <c r="F38" s="161">
        <v>39845</v>
      </c>
      <c r="G38" s="159">
        <v>7</v>
      </c>
      <c r="H38" s="159" t="s">
        <v>7</v>
      </c>
      <c r="I38" s="159" t="s">
        <v>58</v>
      </c>
      <c r="J38" s="159" t="s">
        <v>24</v>
      </c>
      <c r="K38" s="159" t="s">
        <v>197</v>
      </c>
      <c r="L38" s="159">
        <v>32</v>
      </c>
      <c r="M38" s="159">
        <v>32</v>
      </c>
      <c r="N38" s="183">
        <v>4200</v>
      </c>
      <c r="O38" s="159" t="s">
        <v>210</v>
      </c>
      <c r="P38" s="159">
        <f t="shared" si="1"/>
        <v>1660</v>
      </c>
    </row>
    <row r="39" spans="1:16">
      <c r="A39" s="159">
        <v>2009</v>
      </c>
      <c r="B39" s="159">
        <v>1</v>
      </c>
      <c r="C39" s="159">
        <v>2</v>
      </c>
      <c r="E39" s="160">
        <v>1</v>
      </c>
      <c r="F39" s="161">
        <v>39845</v>
      </c>
      <c r="G39" s="159">
        <v>7</v>
      </c>
      <c r="H39" s="159" t="s">
        <v>7</v>
      </c>
      <c r="I39" s="159" t="s">
        <v>97</v>
      </c>
      <c r="J39" s="159" t="s">
        <v>23</v>
      </c>
      <c r="K39" s="159" t="s">
        <v>23</v>
      </c>
      <c r="L39" s="159">
        <v>8</v>
      </c>
      <c r="M39" s="159">
        <v>40</v>
      </c>
      <c r="N39" s="183">
        <v>4200</v>
      </c>
      <c r="O39" s="159" t="s">
        <v>210</v>
      </c>
      <c r="P39" s="159">
        <f t="shared" si="1"/>
        <v>1668</v>
      </c>
    </row>
    <row r="40" spans="1:16">
      <c r="A40" s="159">
        <v>2009</v>
      </c>
      <c r="B40" s="159">
        <v>1</v>
      </c>
      <c r="C40" s="159">
        <v>2</v>
      </c>
      <c r="E40" s="160">
        <v>2</v>
      </c>
      <c r="F40" s="161">
        <v>39846</v>
      </c>
      <c r="G40" s="159">
        <v>1</v>
      </c>
      <c r="H40" s="159" t="s">
        <v>153</v>
      </c>
      <c r="I40" s="159" t="s">
        <v>155</v>
      </c>
      <c r="J40" s="159" t="s">
        <v>23</v>
      </c>
      <c r="K40" s="159" t="s">
        <v>23</v>
      </c>
      <c r="L40" s="159">
        <v>13</v>
      </c>
      <c r="M40" s="159">
        <v>53</v>
      </c>
      <c r="N40" s="183">
        <v>4200</v>
      </c>
      <c r="O40" s="159" t="s">
        <v>210</v>
      </c>
      <c r="P40" s="159">
        <f t="shared" si="1"/>
        <v>1681</v>
      </c>
    </row>
    <row r="41" spans="1:16">
      <c r="A41" s="159">
        <v>2009</v>
      </c>
      <c r="B41" s="159">
        <v>1</v>
      </c>
      <c r="C41" s="159">
        <v>2</v>
      </c>
      <c r="E41" s="160">
        <v>2</v>
      </c>
      <c r="F41" s="161">
        <v>39846</v>
      </c>
      <c r="G41" s="159">
        <v>1</v>
      </c>
      <c r="H41" s="159" t="s">
        <v>128</v>
      </c>
      <c r="I41" s="159" t="s">
        <v>97</v>
      </c>
      <c r="J41" s="159" t="s">
        <v>119</v>
      </c>
      <c r="K41" s="159" t="s">
        <v>122</v>
      </c>
      <c r="L41" s="159">
        <v>430</v>
      </c>
      <c r="M41" s="159">
        <v>483</v>
      </c>
      <c r="N41" s="183">
        <v>4200</v>
      </c>
      <c r="O41" s="159" t="s">
        <v>210</v>
      </c>
      <c r="P41" s="159">
        <f t="shared" si="1"/>
        <v>2111</v>
      </c>
    </row>
    <row r="42" spans="1:16">
      <c r="A42" s="159">
        <v>2009</v>
      </c>
      <c r="B42" s="159">
        <v>1</v>
      </c>
      <c r="C42" s="159">
        <v>2</v>
      </c>
      <c r="E42" s="160">
        <v>2</v>
      </c>
      <c r="F42" s="161">
        <v>39846</v>
      </c>
      <c r="G42" s="159">
        <v>1</v>
      </c>
      <c r="H42" s="159" t="s">
        <v>153</v>
      </c>
      <c r="I42" s="159" t="s">
        <v>156</v>
      </c>
      <c r="J42" s="159" t="s">
        <v>24</v>
      </c>
      <c r="K42" s="159" t="s">
        <v>27</v>
      </c>
      <c r="L42" s="159">
        <v>88</v>
      </c>
      <c r="M42" s="159">
        <v>571</v>
      </c>
      <c r="N42" s="183">
        <v>4200</v>
      </c>
      <c r="O42" s="159" t="s">
        <v>210</v>
      </c>
      <c r="P42" s="159">
        <f t="shared" si="1"/>
        <v>2199</v>
      </c>
    </row>
    <row r="43" spans="1:16">
      <c r="A43" s="159">
        <v>2009</v>
      </c>
      <c r="B43" s="159">
        <v>1</v>
      </c>
      <c r="C43" s="159">
        <v>2</v>
      </c>
      <c r="E43" s="160">
        <v>3</v>
      </c>
      <c r="F43" s="161">
        <v>39847</v>
      </c>
      <c r="G43" s="159">
        <v>2</v>
      </c>
      <c r="H43" s="159" t="s">
        <v>153</v>
      </c>
      <c r="I43" s="159" t="s">
        <v>155</v>
      </c>
      <c r="J43" s="159" t="s">
        <v>23</v>
      </c>
      <c r="K43" s="159" t="s">
        <v>23</v>
      </c>
      <c r="L43" s="159">
        <v>12</v>
      </c>
      <c r="M43" s="159">
        <v>583</v>
      </c>
      <c r="N43" s="183">
        <v>4200</v>
      </c>
      <c r="O43" s="159" t="s">
        <v>210</v>
      </c>
      <c r="P43" s="159">
        <f t="shared" si="1"/>
        <v>2211</v>
      </c>
    </row>
    <row r="44" spans="1:16">
      <c r="A44" s="159">
        <v>2009</v>
      </c>
      <c r="B44" s="159">
        <v>1</v>
      </c>
      <c r="C44" s="159">
        <v>2</v>
      </c>
      <c r="E44" s="160">
        <v>4</v>
      </c>
      <c r="F44" s="161">
        <v>39848</v>
      </c>
      <c r="G44" s="159">
        <v>3</v>
      </c>
      <c r="H44" s="159" t="s">
        <v>153</v>
      </c>
      <c r="I44" s="159" t="s">
        <v>155</v>
      </c>
      <c r="J44" s="159" t="s">
        <v>23</v>
      </c>
      <c r="K44" s="159" t="s">
        <v>23</v>
      </c>
      <c r="L44" s="159">
        <v>14</v>
      </c>
      <c r="M44" s="159">
        <v>597</v>
      </c>
      <c r="N44" s="183">
        <v>4200</v>
      </c>
      <c r="O44" s="159" t="s">
        <v>210</v>
      </c>
      <c r="P44" s="159">
        <f t="shared" si="1"/>
        <v>2225</v>
      </c>
    </row>
    <row r="45" spans="1:16">
      <c r="A45" s="159">
        <v>2009</v>
      </c>
      <c r="B45" s="159">
        <v>1</v>
      </c>
      <c r="C45" s="159">
        <v>2</v>
      </c>
      <c r="E45" s="160">
        <v>5</v>
      </c>
      <c r="F45" s="161">
        <v>39849</v>
      </c>
      <c r="G45" s="159">
        <v>4</v>
      </c>
      <c r="H45" s="159" t="s">
        <v>153</v>
      </c>
      <c r="I45" s="159" t="s">
        <v>155</v>
      </c>
      <c r="J45" s="159" t="s">
        <v>23</v>
      </c>
      <c r="K45" s="159" t="s">
        <v>23</v>
      </c>
      <c r="L45" s="159">
        <v>16</v>
      </c>
      <c r="M45" s="159">
        <v>613</v>
      </c>
      <c r="N45" s="183">
        <v>4200</v>
      </c>
      <c r="O45" s="159" t="s">
        <v>210</v>
      </c>
      <c r="P45" s="159">
        <f t="shared" si="1"/>
        <v>2241</v>
      </c>
    </row>
    <row r="46" spans="1:16">
      <c r="A46" s="159">
        <v>2009</v>
      </c>
      <c r="B46" s="159">
        <v>1</v>
      </c>
      <c r="C46" s="159">
        <v>2</v>
      </c>
      <c r="E46" s="160">
        <v>6</v>
      </c>
      <c r="F46" s="161">
        <v>39850</v>
      </c>
      <c r="G46" s="159">
        <v>5</v>
      </c>
      <c r="H46" s="159" t="s">
        <v>153</v>
      </c>
      <c r="I46" s="159" t="s">
        <v>155</v>
      </c>
      <c r="J46" s="159" t="s">
        <v>23</v>
      </c>
      <c r="K46" s="159" t="s">
        <v>23</v>
      </c>
      <c r="L46" s="159">
        <v>12</v>
      </c>
      <c r="M46" s="159">
        <v>625</v>
      </c>
      <c r="N46" s="183">
        <v>4200</v>
      </c>
      <c r="O46" s="159" t="s">
        <v>210</v>
      </c>
      <c r="P46" s="159">
        <f t="shared" si="1"/>
        <v>2253</v>
      </c>
    </row>
    <row r="47" spans="1:16">
      <c r="A47" s="159">
        <v>2009</v>
      </c>
      <c r="B47" s="159">
        <v>1</v>
      </c>
      <c r="C47" s="159">
        <v>2</v>
      </c>
      <c r="E47" s="160">
        <v>7</v>
      </c>
      <c r="F47" s="161">
        <v>39851</v>
      </c>
      <c r="G47" s="159">
        <v>6</v>
      </c>
      <c r="H47" s="159" t="s">
        <v>8</v>
      </c>
      <c r="I47" s="159" t="s">
        <v>130</v>
      </c>
      <c r="J47" s="159" t="s">
        <v>24</v>
      </c>
      <c r="K47" s="159" t="s">
        <v>27</v>
      </c>
      <c r="L47" s="159">
        <v>32</v>
      </c>
      <c r="M47" s="159">
        <v>657</v>
      </c>
      <c r="N47" s="183">
        <v>4200</v>
      </c>
      <c r="O47" s="159" t="s">
        <v>210</v>
      </c>
      <c r="P47" s="159">
        <f t="shared" si="1"/>
        <v>2285</v>
      </c>
    </row>
    <row r="48" spans="1:16">
      <c r="A48" s="159">
        <v>2009</v>
      </c>
      <c r="B48" s="159">
        <v>1</v>
      </c>
      <c r="C48" s="159">
        <v>2</v>
      </c>
      <c r="E48" s="160">
        <v>9</v>
      </c>
      <c r="F48" s="161">
        <v>39853</v>
      </c>
      <c r="G48" s="159">
        <v>1</v>
      </c>
      <c r="H48" s="159" t="s">
        <v>153</v>
      </c>
      <c r="I48" s="159" t="s">
        <v>155</v>
      </c>
      <c r="J48" s="159" t="s">
        <v>23</v>
      </c>
      <c r="K48" s="159" t="s">
        <v>23</v>
      </c>
      <c r="L48" s="159">
        <v>13</v>
      </c>
      <c r="M48" s="159">
        <v>670</v>
      </c>
      <c r="N48" s="183">
        <v>4200</v>
      </c>
      <c r="O48" s="159" t="s">
        <v>210</v>
      </c>
      <c r="P48" s="159">
        <f t="shared" si="1"/>
        <v>2298</v>
      </c>
    </row>
    <row r="49" spans="1:16">
      <c r="A49" s="159">
        <v>2009</v>
      </c>
      <c r="B49" s="159">
        <v>1</v>
      </c>
      <c r="C49" s="159">
        <v>2</v>
      </c>
      <c r="E49" s="160">
        <v>10</v>
      </c>
      <c r="F49" s="161">
        <v>39854</v>
      </c>
      <c r="G49" s="159">
        <v>2</v>
      </c>
      <c r="H49" s="159" t="s">
        <v>153</v>
      </c>
      <c r="I49" s="159" t="s">
        <v>155</v>
      </c>
      <c r="J49" s="159" t="s">
        <v>23</v>
      </c>
      <c r="K49" s="159" t="s">
        <v>23</v>
      </c>
      <c r="L49" s="159">
        <v>9</v>
      </c>
      <c r="M49" s="159">
        <v>679</v>
      </c>
      <c r="N49" s="183">
        <v>4200</v>
      </c>
      <c r="O49" s="159" t="s">
        <v>210</v>
      </c>
      <c r="P49" s="159">
        <f t="shared" si="1"/>
        <v>2307</v>
      </c>
    </row>
    <row r="50" spans="1:16">
      <c r="A50" s="159">
        <v>2009</v>
      </c>
      <c r="B50" s="159">
        <v>1</v>
      </c>
      <c r="C50" s="159">
        <v>2</v>
      </c>
      <c r="E50" s="160">
        <v>11</v>
      </c>
      <c r="F50" s="161">
        <v>39855</v>
      </c>
      <c r="G50" s="159">
        <v>3</v>
      </c>
      <c r="H50" s="159" t="s">
        <v>153</v>
      </c>
      <c r="I50" s="159" t="s">
        <v>155</v>
      </c>
      <c r="J50" s="159" t="s">
        <v>23</v>
      </c>
      <c r="K50" s="159" t="s">
        <v>23</v>
      </c>
      <c r="L50" s="159">
        <v>10</v>
      </c>
      <c r="M50" s="159">
        <v>689</v>
      </c>
      <c r="N50" s="183">
        <v>4200</v>
      </c>
      <c r="O50" s="159" t="s">
        <v>210</v>
      </c>
      <c r="P50" s="159">
        <f t="shared" si="1"/>
        <v>2317</v>
      </c>
    </row>
    <row r="51" spans="1:16">
      <c r="A51" s="159">
        <v>2009</v>
      </c>
      <c r="B51" s="159">
        <v>1</v>
      </c>
      <c r="C51" s="159">
        <v>2</v>
      </c>
      <c r="E51" s="160">
        <v>12</v>
      </c>
      <c r="F51" s="161">
        <v>39856</v>
      </c>
      <c r="G51" s="159">
        <v>4</v>
      </c>
      <c r="H51" s="159" t="s">
        <v>153</v>
      </c>
      <c r="I51" s="159" t="s">
        <v>155</v>
      </c>
      <c r="J51" s="159" t="s">
        <v>23</v>
      </c>
      <c r="K51" s="159" t="s">
        <v>23</v>
      </c>
      <c r="L51" s="159">
        <v>10</v>
      </c>
      <c r="M51" s="159">
        <v>699</v>
      </c>
      <c r="N51" s="183">
        <v>4200</v>
      </c>
      <c r="O51" s="159" t="s">
        <v>210</v>
      </c>
      <c r="P51" s="159">
        <f t="shared" si="1"/>
        <v>2327</v>
      </c>
    </row>
    <row r="52" spans="1:16">
      <c r="A52" s="159">
        <v>2009</v>
      </c>
      <c r="B52" s="159">
        <v>1</v>
      </c>
      <c r="C52" s="159">
        <v>2</v>
      </c>
      <c r="E52" s="160">
        <v>13</v>
      </c>
      <c r="F52" s="161">
        <v>39857</v>
      </c>
      <c r="G52" s="159">
        <v>5</v>
      </c>
      <c r="H52" s="159" t="s">
        <v>153</v>
      </c>
      <c r="I52" s="159" t="s">
        <v>155</v>
      </c>
      <c r="J52" s="159" t="s">
        <v>23</v>
      </c>
      <c r="K52" s="159" t="s">
        <v>23</v>
      </c>
      <c r="L52" s="159">
        <v>10</v>
      </c>
      <c r="M52" s="159">
        <v>709</v>
      </c>
      <c r="N52" s="183">
        <v>4200</v>
      </c>
      <c r="O52" s="159" t="s">
        <v>210</v>
      </c>
      <c r="P52" s="159">
        <f t="shared" si="1"/>
        <v>2337</v>
      </c>
    </row>
    <row r="53" spans="1:16">
      <c r="A53" s="159">
        <v>2009</v>
      </c>
      <c r="B53" s="159">
        <v>1</v>
      </c>
      <c r="C53" s="159">
        <v>2</v>
      </c>
      <c r="E53" s="160">
        <v>14</v>
      </c>
      <c r="F53" s="161">
        <v>39858</v>
      </c>
      <c r="G53" s="159">
        <v>6</v>
      </c>
      <c r="H53" s="159" t="s">
        <v>8</v>
      </c>
      <c r="I53" s="159" t="s">
        <v>131</v>
      </c>
      <c r="J53" s="159" t="s">
        <v>24</v>
      </c>
      <c r="K53" s="159" t="s">
        <v>27</v>
      </c>
      <c r="L53" s="159">
        <v>20</v>
      </c>
      <c r="M53" s="159">
        <v>729</v>
      </c>
      <c r="N53" s="183">
        <v>4200</v>
      </c>
      <c r="O53" s="159" t="s">
        <v>210</v>
      </c>
      <c r="P53" s="159">
        <f t="shared" si="1"/>
        <v>2357</v>
      </c>
    </row>
    <row r="54" spans="1:16">
      <c r="A54" s="159">
        <v>2009</v>
      </c>
      <c r="B54" s="159">
        <v>1</v>
      </c>
      <c r="C54" s="159">
        <v>2</v>
      </c>
      <c r="E54" s="160">
        <v>15</v>
      </c>
      <c r="F54" s="161">
        <v>39859</v>
      </c>
      <c r="G54" s="159">
        <v>7</v>
      </c>
      <c r="H54" s="159" t="s">
        <v>128</v>
      </c>
      <c r="I54" s="159" t="s">
        <v>97</v>
      </c>
      <c r="J54" s="159" t="s">
        <v>119</v>
      </c>
      <c r="K54" s="159" t="s">
        <v>122</v>
      </c>
      <c r="L54" s="159">
        <v>430</v>
      </c>
      <c r="M54" s="159">
        <v>1159</v>
      </c>
      <c r="N54" s="183">
        <v>4200</v>
      </c>
      <c r="O54" s="159" t="s">
        <v>210</v>
      </c>
      <c r="P54" s="159">
        <f t="shared" si="1"/>
        <v>2787</v>
      </c>
    </row>
    <row r="55" spans="1:16">
      <c r="A55" s="159">
        <v>2009</v>
      </c>
      <c r="B55" s="159">
        <v>1</v>
      </c>
      <c r="C55" s="159">
        <v>2</v>
      </c>
      <c r="E55" s="160">
        <v>15</v>
      </c>
      <c r="F55" s="161">
        <v>39859</v>
      </c>
      <c r="G55" s="159">
        <v>7</v>
      </c>
      <c r="H55" s="159" t="s">
        <v>7</v>
      </c>
      <c r="I55" s="159" t="s">
        <v>58</v>
      </c>
      <c r="J55" s="159" t="s">
        <v>24</v>
      </c>
      <c r="K55" s="159" t="s">
        <v>27</v>
      </c>
      <c r="L55" s="159">
        <v>25</v>
      </c>
      <c r="M55" s="159">
        <v>1184</v>
      </c>
      <c r="N55" s="183">
        <v>4200</v>
      </c>
      <c r="O55" s="159" t="s">
        <v>210</v>
      </c>
      <c r="P55" s="159">
        <f t="shared" si="1"/>
        <v>2812</v>
      </c>
    </row>
    <row r="56" spans="1:16">
      <c r="A56" s="159">
        <v>2009</v>
      </c>
      <c r="B56" s="159">
        <v>1</v>
      </c>
      <c r="C56" s="159">
        <v>2</v>
      </c>
      <c r="E56" s="160">
        <v>15</v>
      </c>
      <c r="F56" s="161">
        <v>39859</v>
      </c>
      <c r="G56" s="159">
        <v>7</v>
      </c>
      <c r="H56" s="159" t="s">
        <v>8</v>
      </c>
      <c r="I56" s="159" t="s">
        <v>143</v>
      </c>
      <c r="J56" s="159" t="s">
        <v>24</v>
      </c>
      <c r="K56" s="159" t="s">
        <v>27</v>
      </c>
      <c r="L56" s="159">
        <v>48</v>
      </c>
      <c r="M56" s="159">
        <v>1232</v>
      </c>
      <c r="N56" s="183">
        <v>4200</v>
      </c>
      <c r="O56" s="159" t="s">
        <v>210</v>
      </c>
      <c r="P56" s="159">
        <f t="shared" si="1"/>
        <v>2860</v>
      </c>
    </row>
    <row r="57" spans="1:16">
      <c r="A57" s="159">
        <v>2009</v>
      </c>
      <c r="B57" s="159">
        <v>1</v>
      </c>
      <c r="C57" s="159">
        <v>2</v>
      </c>
      <c r="E57" s="160">
        <v>15</v>
      </c>
      <c r="F57" s="161">
        <v>39859</v>
      </c>
      <c r="G57" s="159">
        <v>7</v>
      </c>
      <c r="H57" s="159" t="s">
        <v>8</v>
      </c>
      <c r="I57" s="159" t="s">
        <v>144</v>
      </c>
      <c r="J57" s="159" t="s">
        <v>24</v>
      </c>
      <c r="K57" s="159" t="s">
        <v>27</v>
      </c>
      <c r="L57" s="159">
        <v>30</v>
      </c>
      <c r="M57" s="159">
        <v>1262</v>
      </c>
      <c r="N57" s="183">
        <v>4200</v>
      </c>
      <c r="O57" s="159" t="s">
        <v>210</v>
      </c>
      <c r="P57" s="159">
        <f t="shared" si="1"/>
        <v>2890</v>
      </c>
    </row>
    <row r="58" spans="1:16">
      <c r="A58" s="159">
        <v>2009</v>
      </c>
      <c r="B58" s="159">
        <v>1</v>
      </c>
      <c r="C58" s="159">
        <v>2</v>
      </c>
      <c r="E58" s="160">
        <v>15</v>
      </c>
      <c r="F58" s="161">
        <v>39859</v>
      </c>
      <c r="G58" s="159">
        <v>7</v>
      </c>
      <c r="H58" s="159" t="s">
        <v>8</v>
      </c>
      <c r="I58" s="159" t="s">
        <v>142</v>
      </c>
      <c r="J58" s="159" t="s">
        <v>24</v>
      </c>
      <c r="K58" s="159" t="s">
        <v>27</v>
      </c>
      <c r="L58" s="159">
        <v>28</v>
      </c>
      <c r="M58" s="159">
        <v>1290</v>
      </c>
      <c r="N58" s="183">
        <v>4200</v>
      </c>
      <c r="O58" s="159" t="s">
        <v>210</v>
      </c>
      <c r="P58" s="159">
        <f t="shared" si="1"/>
        <v>2918</v>
      </c>
    </row>
    <row r="59" spans="1:16">
      <c r="A59" s="159">
        <v>2009</v>
      </c>
      <c r="B59" s="159">
        <v>1</v>
      </c>
      <c r="C59" s="159">
        <v>2</v>
      </c>
      <c r="E59" s="160">
        <v>16</v>
      </c>
      <c r="F59" s="161">
        <v>39860</v>
      </c>
      <c r="G59" s="159">
        <v>1</v>
      </c>
      <c r="H59" s="159" t="s">
        <v>153</v>
      </c>
      <c r="I59" s="159" t="s">
        <v>155</v>
      </c>
      <c r="J59" s="159" t="s">
        <v>23</v>
      </c>
      <c r="K59" s="159" t="s">
        <v>23</v>
      </c>
      <c r="L59" s="159">
        <v>13</v>
      </c>
      <c r="M59" s="159">
        <v>1303</v>
      </c>
      <c r="N59" s="183">
        <v>4200</v>
      </c>
      <c r="O59" s="159" t="s">
        <v>210</v>
      </c>
      <c r="P59" s="159">
        <f t="shared" si="1"/>
        <v>2931</v>
      </c>
    </row>
    <row r="60" spans="1:16">
      <c r="A60" s="159">
        <v>2009</v>
      </c>
      <c r="B60" s="159">
        <v>1</v>
      </c>
      <c r="C60" s="159">
        <v>2</v>
      </c>
      <c r="E60" s="160">
        <v>17</v>
      </c>
      <c r="F60" s="161" t="s">
        <v>201</v>
      </c>
      <c r="G60" s="159">
        <v>2</v>
      </c>
      <c r="H60" s="159" t="s">
        <v>153</v>
      </c>
      <c r="I60" s="159" t="s">
        <v>155</v>
      </c>
      <c r="J60" s="159" t="s">
        <v>23</v>
      </c>
      <c r="K60" s="159" t="s">
        <v>23</v>
      </c>
      <c r="L60" s="159">
        <v>9</v>
      </c>
      <c r="M60" s="159">
        <v>1312</v>
      </c>
      <c r="N60" s="183">
        <v>4200</v>
      </c>
      <c r="O60" s="159" t="s">
        <v>210</v>
      </c>
      <c r="P60" s="159">
        <f t="shared" si="1"/>
        <v>2940</v>
      </c>
    </row>
    <row r="61" spans="1:16">
      <c r="A61" s="159">
        <v>2009</v>
      </c>
      <c r="B61" s="159">
        <v>1</v>
      </c>
      <c r="C61" s="159">
        <v>2</v>
      </c>
      <c r="E61" s="160">
        <v>18</v>
      </c>
      <c r="F61" s="161">
        <v>39862</v>
      </c>
      <c r="G61" s="159">
        <v>3</v>
      </c>
      <c r="H61" s="159" t="s">
        <v>153</v>
      </c>
      <c r="I61" s="159" t="s">
        <v>155</v>
      </c>
      <c r="J61" s="159" t="s">
        <v>23</v>
      </c>
      <c r="K61" s="159" t="s">
        <v>23</v>
      </c>
      <c r="L61" s="159">
        <v>10</v>
      </c>
      <c r="M61" s="159">
        <v>1322</v>
      </c>
      <c r="N61" s="183">
        <v>4200</v>
      </c>
      <c r="O61" s="159" t="s">
        <v>210</v>
      </c>
      <c r="P61" s="159">
        <f t="shared" si="1"/>
        <v>2950</v>
      </c>
    </row>
    <row r="62" spans="1:16">
      <c r="A62" s="159">
        <v>2009</v>
      </c>
      <c r="B62" s="159">
        <v>1</v>
      </c>
      <c r="C62" s="159">
        <v>2</v>
      </c>
      <c r="E62" s="160">
        <v>19</v>
      </c>
      <c r="F62" s="161">
        <v>39863</v>
      </c>
      <c r="G62" s="159">
        <v>4</v>
      </c>
      <c r="H62" s="159" t="s">
        <v>153</v>
      </c>
      <c r="I62" s="159" t="s">
        <v>155</v>
      </c>
      <c r="J62" s="159" t="s">
        <v>23</v>
      </c>
      <c r="K62" s="159" t="s">
        <v>23</v>
      </c>
      <c r="L62" s="159">
        <v>10</v>
      </c>
      <c r="M62" s="159">
        <v>1332</v>
      </c>
      <c r="N62" s="183">
        <v>4200</v>
      </c>
      <c r="O62" s="159" t="s">
        <v>210</v>
      </c>
      <c r="P62" s="159">
        <f t="shared" si="1"/>
        <v>2960</v>
      </c>
    </row>
    <row r="63" spans="1:16">
      <c r="A63" s="159">
        <v>2009</v>
      </c>
      <c r="B63" s="159">
        <v>1</v>
      </c>
      <c r="C63" s="159">
        <v>2</v>
      </c>
      <c r="E63" s="160">
        <v>20</v>
      </c>
      <c r="F63" s="161">
        <v>39864</v>
      </c>
      <c r="G63" s="159">
        <v>5</v>
      </c>
      <c r="H63" s="159" t="s">
        <v>153</v>
      </c>
      <c r="I63" s="159" t="s">
        <v>155</v>
      </c>
      <c r="J63" s="159" t="s">
        <v>23</v>
      </c>
      <c r="K63" s="159" t="s">
        <v>23</v>
      </c>
      <c r="L63" s="159">
        <v>10</v>
      </c>
      <c r="M63" s="159">
        <v>1342</v>
      </c>
      <c r="N63" s="183">
        <v>4200</v>
      </c>
      <c r="O63" s="159" t="s">
        <v>210</v>
      </c>
      <c r="P63" s="159">
        <f t="shared" si="1"/>
        <v>2970</v>
      </c>
    </row>
    <row r="64" spans="1:16">
      <c r="A64" s="159">
        <v>2009</v>
      </c>
      <c r="B64" s="159">
        <v>1</v>
      </c>
      <c r="C64" s="159">
        <v>2</v>
      </c>
      <c r="E64" s="160">
        <v>21</v>
      </c>
      <c r="F64" s="161">
        <v>39865</v>
      </c>
      <c r="G64" s="159">
        <v>6</v>
      </c>
      <c r="H64" s="159" t="s">
        <v>8</v>
      </c>
      <c r="I64" s="159" t="s">
        <v>130</v>
      </c>
      <c r="J64" s="159" t="s">
        <v>24</v>
      </c>
      <c r="K64" s="159" t="s">
        <v>27</v>
      </c>
      <c r="L64" s="159">
        <v>22</v>
      </c>
      <c r="M64" s="159">
        <v>1364</v>
      </c>
      <c r="N64" s="183">
        <v>4200</v>
      </c>
      <c r="O64" s="159" t="s">
        <v>210</v>
      </c>
      <c r="P64" s="159">
        <f t="shared" si="1"/>
        <v>2992</v>
      </c>
    </row>
    <row r="65" spans="1:16">
      <c r="A65" s="159">
        <v>2009</v>
      </c>
      <c r="B65" s="159">
        <v>1</v>
      </c>
      <c r="C65" s="159">
        <v>2</v>
      </c>
      <c r="E65" s="160">
        <v>22</v>
      </c>
      <c r="F65" s="161">
        <v>39866</v>
      </c>
      <c r="G65" s="159">
        <v>7</v>
      </c>
      <c r="H65" s="159" t="s">
        <v>7</v>
      </c>
      <c r="I65" s="159" t="s">
        <v>58</v>
      </c>
      <c r="J65" s="159" t="s">
        <v>24</v>
      </c>
      <c r="K65" s="159" t="s">
        <v>27</v>
      </c>
      <c r="L65" s="159">
        <v>28</v>
      </c>
      <c r="M65" s="159">
        <v>1392</v>
      </c>
      <c r="N65" s="183">
        <v>4200</v>
      </c>
      <c r="O65" s="159" t="s">
        <v>210</v>
      </c>
      <c r="P65" s="159">
        <f t="shared" si="1"/>
        <v>3020</v>
      </c>
    </row>
    <row r="66" spans="1:16">
      <c r="A66" s="159">
        <v>2009</v>
      </c>
      <c r="B66" s="159">
        <v>1</v>
      </c>
      <c r="C66" s="159">
        <v>2</v>
      </c>
      <c r="E66" s="160">
        <v>22</v>
      </c>
      <c r="F66" s="161">
        <v>39866</v>
      </c>
      <c r="G66" s="159">
        <v>7</v>
      </c>
      <c r="H66" s="159" t="s">
        <v>7</v>
      </c>
      <c r="I66" s="159" t="s">
        <v>43</v>
      </c>
      <c r="J66" s="159" t="s">
        <v>23</v>
      </c>
      <c r="K66" s="159" t="s">
        <v>23</v>
      </c>
      <c r="L66" s="159">
        <v>16</v>
      </c>
      <c r="M66" s="159">
        <v>1408</v>
      </c>
      <c r="N66" s="183">
        <v>4200</v>
      </c>
      <c r="O66" s="159" t="s">
        <v>210</v>
      </c>
      <c r="P66" s="159">
        <f t="shared" si="1"/>
        <v>3036</v>
      </c>
    </row>
    <row r="67" spans="1:16">
      <c r="A67" s="159">
        <v>2009</v>
      </c>
      <c r="B67" s="159">
        <v>1</v>
      </c>
      <c r="C67" s="159">
        <v>2</v>
      </c>
      <c r="E67" s="160">
        <v>23</v>
      </c>
      <c r="F67" s="161">
        <v>39867</v>
      </c>
      <c r="G67" s="159">
        <v>1</v>
      </c>
      <c r="H67" s="159" t="s">
        <v>153</v>
      </c>
      <c r="I67" s="159" t="s">
        <v>155</v>
      </c>
      <c r="J67" s="159" t="s">
        <v>23</v>
      </c>
      <c r="K67" s="159" t="s">
        <v>23</v>
      </c>
      <c r="L67" s="159">
        <v>13</v>
      </c>
      <c r="M67" s="159">
        <v>1421</v>
      </c>
      <c r="N67" s="183">
        <v>4200</v>
      </c>
      <c r="O67" s="159" t="s">
        <v>210</v>
      </c>
      <c r="P67" s="159">
        <f t="shared" si="1"/>
        <v>3049</v>
      </c>
    </row>
    <row r="68" spans="1:16">
      <c r="A68" s="159">
        <v>2009</v>
      </c>
      <c r="B68" s="159">
        <v>1</v>
      </c>
      <c r="C68" s="159">
        <v>2</v>
      </c>
      <c r="E68" s="160">
        <v>24</v>
      </c>
      <c r="F68" s="161">
        <v>39868</v>
      </c>
      <c r="G68" s="159">
        <v>2</v>
      </c>
      <c r="H68" s="159" t="s">
        <v>153</v>
      </c>
      <c r="I68" s="159" t="s">
        <v>155</v>
      </c>
      <c r="J68" s="159" t="s">
        <v>23</v>
      </c>
      <c r="K68" s="159" t="s">
        <v>23</v>
      </c>
      <c r="L68" s="159">
        <v>9</v>
      </c>
      <c r="M68" s="159">
        <v>1430</v>
      </c>
      <c r="N68" s="183">
        <v>4200</v>
      </c>
      <c r="O68" s="159" t="s">
        <v>210</v>
      </c>
      <c r="P68" s="159">
        <f t="shared" ref="P68:P131" si="2">SUM(P67,L68)</f>
        <v>3058</v>
      </c>
    </row>
    <row r="69" spans="1:16">
      <c r="A69" s="159">
        <v>2009</v>
      </c>
      <c r="B69" s="159">
        <v>1</v>
      </c>
      <c r="C69" s="159">
        <v>2</v>
      </c>
      <c r="E69" s="160">
        <v>25</v>
      </c>
      <c r="F69" s="161">
        <v>39869</v>
      </c>
      <c r="G69" s="159">
        <v>3</v>
      </c>
      <c r="H69" s="159" t="s">
        <v>153</v>
      </c>
      <c r="I69" s="159" t="s">
        <v>155</v>
      </c>
      <c r="J69" s="159" t="s">
        <v>23</v>
      </c>
      <c r="K69" s="159" t="s">
        <v>23</v>
      </c>
      <c r="L69" s="159">
        <v>10</v>
      </c>
      <c r="M69" s="159">
        <v>1440</v>
      </c>
      <c r="N69" s="183">
        <v>4200</v>
      </c>
      <c r="O69" s="159" t="s">
        <v>210</v>
      </c>
      <c r="P69" s="159">
        <f t="shared" si="2"/>
        <v>3068</v>
      </c>
    </row>
    <row r="70" spans="1:16">
      <c r="A70" s="159">
        <v>2009</v>
      </c>
      <c r="B70" s="159">
        <v>1</v>
      </c>
      <c r="C70" s="159">
        <v>2</v>
      </c>
      <c r="E70" s="160">
        <v>26</v>
      </c>
      <c r="F70" s="161">
        <v>39870</v>
      </c>
      <c r="G70" s="159">
        <v>4</v>
      </c>
      <c r="H70" s="159" t="s">
        <v>153</v>
      </c>
      <c r="I70" s="159" t="s">
        <v>155</v>
      </c>
      <c r="J70" s="159" t="s">
        <v>23</v>
      </c>
      <c r="K70" s="159" t="s">
        <v>23</v>
      </c>
      <c r="L70" s="159">
        <v>10</v>
      </c>
      <c r="M70" s="159">
        <v>1450</v>
      </c>
      <c r="N70" s="183">
        <v>4200</v>
      </c>
      <c r="O70" s="159" t="s">
        <v>210</v>
      </c>
      <c r="P70" s="159">
        <f t="shared" si="2"/>
        <v>3078</v>
      </c>
    </row>
    <row r="71" spans="1:16">
      <c r="A71" s="159">
        <v>2009</v>
      </c>
      <c r="B71" s="159">
        <v>1</v>
      </c>
      <c r="C71" s="159">
        <v>2</v>
      </c>
      <c r="E71" s="160">
        <v>27</v>
      </c>
      <c r="F71" s="161">
        <v>39871</v>
      </c>
      <c r="G71" s="159">
        <v>5</v>
      </c>
      <c r="H71" s="159" t="s">
        <v>153</v>
      </c>
      <c r="I71" s="159" t="s">
        <v>155</v>
      </c>
      <c r="J71" s="159" t="s">
        <v>23</v>
      </c>
      <c r="K71" s="159" t="s">
        <v>23</v>
      </c>
      <c r="L71" s="159">
        <v>10</v>
      </c>
      <c r="M71" s="159">
        <v>1460</v>
      </c>
      <c r="N71" s="183">
        <v>4200</v>
      </c>
      <c r="O71" s="159" t="s">
        <v>210</v>
      </c>
      <c r="P71" s="159">
        <f t="shared" si="2"/>
        <v>3088</v>
      </c>
    </row>
    <row r="72" spans="1:16" s="168" customFormat="1">
      <c r="A72" s="165">
        <v>2009</v>
      </c>
      <c r="B72" s="165">
        <v>1</v>
      </c>
      <c r="C72" s="165">
        <v>2</v>
      </c>
      <c r="D72" s="165"/>
      <c r="E72" s="166">
        <v>27</v>
      </c>
      <c r="F72" s="167">
        <v>39871</v>
      </c>
      <c r="G72" s="165">
        <v>5</v>
      </c>
      <c r="H72" s="165" t="s">
        <v>167</v>
      </c>
      <c r="I72" s="165" t="s">
        <v>134</v>
      </c>
      <c r="J72" s="165" t="s">
        <v>24</v>
      </c>
      <c r="K72" s="165" t="s">
        <v>27</v>
      </c>
      <c r="L72" s="165">
        <v>800</v>
      </c>
      <c r="M72" s="165">
        <v>2260</v>
      </c>
      <c r="N72" s="183">
        <v>4200</v>
      </c>
      <c r="O72" s="159" t="s">
        <v>210</v>
      </c>
      <c r="P72" s="159">
        <f t="shared" si="2"/>
        <v>3888</v>
      </c>
    </row>
    <row r="73" spans="1:16">
      <c r="A73" s="159">
        <v>2009</v>
      </c>
      <c r="B73" s="159">
        <v>1</v>
      </c>
      <c r="C73" s="159">
        <v>3</v>
      </c>
      <c r="E73" s="160">
        <v>2</v>
      </c>
      <c r="F73" s="161">
        <v>39874</v>
      </c>
      <c r="G73" s="159">
        <v>1</v>
      </c>
      <c r="H73" s="159" t="s">
        <v>153</v>
      </c>
      <c r="I73" s="159" t="s">
        <v>155</v>
      </c>
      <c r="J73" s="159" t="s">
        <v>23</v>
      </c>
      <c r="K73" s="159" t="s">
        <v>23</v>
      </c>
      <c r="L73" s="159">
        <v>13</v>
      </c>
      <c r="M73" s="159">
        <v>13</v>
      </c>
      <c r="N73" s="183">
        <v>4200</v>
      </c>
      <c r="O73" s="159" t="s">
        <v>210</v>
      </c>
      <c r="P73" s="159">
        <f t="shared" si="2"/>
        <v>3901</v>
      </c>
    </row>
    <row r="74" spans="1:16">
      <c r="A74" s="159">
        <v>2009</v>
      </c>
      <c r="B74" s="159">
        <v>1</v>
      </c>
      <c r="C74" s="159">
        <v>3</v>
      </c>
      <c r="E74" s="160">
        <v>2</v>
      </c>
      <c r="F74" s="161">
        <v>39874</v>
      </c>
      <c r="G74" s="159">
        <v>1</v>
      </c>
      <c r="H74" s="159" t="s">
        <v>128</v>
      </c>
      <c r="I74" s="159" t="s">
        <v>97</v>
      </c>
      <c r="J74" s="159" t="s">
        <v>119</v>
      </c>
      <c r="K74" s="159" t="s">
        <v>122</v>
      </c>
      <c r="L74" s="159">
        <v>430</v>
      </c>
      <c r="M74" s="159">
        <v>443</v>
      </c>
      <c r="N74" s="183">
        <v>4200</v>
      </c>
      <c r="O74" s="159" t="s">
        <v>210</v>
      </c>
      <c r="P74" s="159">
        <f t="shared" si="2"/>
        <v>4331</v>
      </c>
    </row>
    <row r="75" spans="1:16">
      <c r="A75" s="159">
        <v>2009</v>
      </c>
      <c r="B75" s="159">
        <v>1</v>
      </c>
      <c r="C75" s="159">
        <v>3</v>
      </c>
      <c r="E75" s="160">
        <v>2</v>
      </c>
      <c r="F75" s="161">
        <v>39874</v>
      </c>
      <c r="G75" s="159">
        <v>1</v>
      </c>
      <c r="H75" s="159" t="s">
        <v>153</v>
      </c>
      <c r="I75" s="159" t="s">
        <v>156</v>
      </c>
      <c r="J75" s="159" t="s">
        <v>24</v>
      </c>
      <c r="K75" s="159" t="s">
        <v>27</v>
      </c>
      <c r="L75" s="159">
        <v>88</v>
      </c>
      <c r="M75" s="159">
        <v>531</v>
      </c>
      <c r="N75" s="183">
        <v>4200</v>
      </c>
      <c r="O75" s="159" t="s">
        <v>210</v>
      </c>
      <c r="P75" s="159">
        <f t="shared" si="2"/>
        <v>4419</v>
      </c>
    </row>
    <row r="76" spans="1:16">
      <c r="A76" s="159">
        <v>2009</v>
      </c>
      <c r="B76" s="159">
        <v>1</v>
      </c>
      <c r="C76" s="159">
        <v>3</v>
      </c>
      <c r="E76" s="160">
        <v>3</v>
      </c>
      <c r="F76" s="161">
        <v>39875</v>
      </c>
      <c r="G76" s="159">
        <v>2</v>
      </c>
      <c r="H76" s="159" t="s">
        <v>153</v>
      </c>
      <c r="I76" s="159" t="s">
        <v>155</v>
      </c>
      <c r="J76" s="159" t="s">
        <v>23</v>
      </c>
      <c r="K76" s="159" t="s">
        <v>23</v>
      </c>
      <c r="L76" s="159">
        <v>9</v>
      </c>
      <c r="M76" s="159">
        <v>540</v>
      </c>
      <c r="N76" s="183">
        <v>4200</v>
      </c>
      <c r="O76" s="159" t="s">
        <v>210</v>
      </c>
      <c r="P76" s="159">
        <f t="shared" si="2"/>
        <v>4428</v>
      </c>
    </row>
    <row r="77" spans="1:16">
      <c r="A77" s="159">
        <v>2009</v>
      </c>
      <c r="B77" s="159">
        <v>1</v>
      </c>
      <c r="C77" s="159">
        <v>3</v>
      </c>
      <c r="E77" s="160">
        <v>4</v>
      </c>
      <c r="F77" s="161">
        <v>39876</v>
      </c>
      <c r="G77" s="159">
        <v>3</v>
      </c>
      <c r="H77" s="159" t="s">
        <v>153</v>
      </c>
      <c r="I77" s="159" t="s">
        <v>155</v>
      </c>
      <c r="J77" s="159" t="s">
        <v>23</v>
      </c>
      <c r="K77" s="159" t="s">
        <v>23</v>
      </c>
      <c r="L77" s="159">
        <v>10</v>
      </c>
      <c r="M77" s="159">
        <v>550</v>
      </c>
      <c r="N77" s="183">
        <v>4200</v>
      </c>
      <c r="O77" s="159" t="s">
        <v>210</v>
      </c>
      <c r="P77" s="159">
        <f t="shared" si="2"/>
        <v>4438</v>
      </c>
    </row>
    <row r="78" spans="1:16">
      <c r="A78" s="159">
        <v>2009</v>
      </c>
      <c r="B78" s="159">
        <v>1</v>
      </c>
      <c r="C78" s="159">
        <v>3</v>
      </c>
      <c r="E78" s="160">
        <v>5</v>
      </c>
      <c r="F78" s="161">
        <v>39877</v>
      </c>
      <c r="G78" s="159">
        <v>4</v>
      </c>
      <c r="H78" s="159" t="s">
        <v>153</v>
      </c>
      <c r="I78" s="159" t="s">
        <v>155</v>
      </c>
      <c r="J78" s="159" t="s">
        <v>23</v>
      </c>
      <c r="K78" s="159" t="s">
        <v>23</v>
      </c>
      <c r="L78" s="159">
        <v>10</v>
      </c>
      <c r="M78" s="159">
        <v>560</v>
      </c>
      <c r="N78" s="183">
        <v>4200</v>
      </c>
      <c r="O78" s="159" t="s">
        <v>210</v>
      </c>
      <c r="P78" s="159">
        <f t="shared" si="2"/>
        <v>4448</v>
      </c>
    </row>
    <row r="79" spans="1:16">
      <c r="A79" s="159">
        <v>2009</v>
      </c>
      <c r="B79" s="159">
        <v>1</v>
      </c>
      <c r="C79" s="159">
        <v>3</v>
      </c>
      <c r="E79" s="160">
        <v>6</v>
      </c>
      <c r="F79" s="161">
        <v>39878</v>
      </c>
      <c r="G79" s="159">
        <v>5</v>
      </c>
      <c r="H79" s="159" t="s">
        <v>153</v>
      </c>
      <c r="I79" s="159" t="s">
        <v>155</v>
      </c>
      <c r="J79" s="159" t="s">
        <v>23</v>
      </c>
      <c r="K79" s="159" t="s">
        <v>23</v>
      </c>
      <c r="L79" s="159">
        <v>10</v>
      </c>
      <c r="M79" s="159">
        <v>570</v>
      </c>
      <c r="N79" s="183">
        <v>4200</v>
      </c>
      <c r="O79" s="159" t="s">
        <v>210</v>
      </c>
      <c r="P79" s="159">
        <f t="shared" si="2"/>
        <v>4458</v>
      </c>
    </row>
    <row r="80" spans="1:16">
      <c r="A80" s="159">
        <v>2009</v>
      </c>
      <c r="B80" s="159">
        <v>1</v>
      </c>
      <c r="C80" s="159">
        <v>3</v>
      </c>
      <c r="E80" s="160">
        <v>7</v>
      </c>
      <c r="F80" s="161">
        <v>39879</v>
      </c>
      <c r="G80" s="159">
        <v>6</v>
      </c>
      <c r="H80" s="159" t="s">
        <v>167</v>
      </c>
      <c r="I80" s="159" t="s">
        <v>168</v>
      </c>
      <c r="J80" s="159" t="s">
        <v>24</v>
      </c>
      <c r="K80" s="159" t="s">
        <v>27</v>
      </c>
      <c r="L80" s="159">
        <v>44</v>
      </c>
      <c r="M80" s="159">
        <v>614</v>
      </c>
      <c r="N80" s="183">
        <v>4200</v>
      </c>
      <c r="O80" s="159" t="s">
        <v>210</v>
      </c>
      <c r="P80" s="159">
        <f t="shared" si="2"/>
        <v>4502</v>
      </c>
    </row>
    <row r="81" spans="1:16">
      <c r="A81" s="159">
        <v>2009</v>
      </c>
      <c r="B81" s="159">
        <v>1</v>
      </c>
      <c r="C81" s="159">
        <v>3</v>
      </c>
      <c r="E81" s="160">
        <v>7</v>
      </c>
      <c r="F81" s="161">
        <v>39879</v>
      </c>
      <c r="G81" s="159">
        <v>6</v>
      </c>
      <c r="H81" s="159" t="s">
        <v>8</v>
      </c>
      <c r="I81" s="159" t="s">
        <v>130</v>
      </c>
      <c r="J81" s="159" t="s">
        <v>24</v>
      </c>
      <c r="K81" s="159" t="s">
        <v>27</v>
      </c>
      <c r="L81" s="159">
        <v>44</v>
      </c>
      <c r="M81" s="159">
        <v>658</v>
      </c>
      <c r="N81" s="183">
        <v>4200</v>
      </c>
      <c r="O81" s="159" t="s">
        <v>210</v>
      </c>
      <c r="P81" s="159">
        <f t="shared" si="2"/>
        <v>4546</v>
      </c>
    </row>
    <row r="82" spans="1:16">
      <c r="A82" s="159">
        <v>2009</v>
      </c>
      <c r="B82" s="159">
        <v>1</v>
      </c>
      <c r="C82" s="159">
        <v>3</v>
      </c>
      <c r="E82" s="160">
        <v>8</v>
      </c>
      <c r="F82" s="161">
        <v>39880</v>
      </c>
      <c r="G82" s="159">
        <v>7</v>
      </c>
      <c r="H82" s="159" t="s">
        <v>128</v>
      </c>
      <c r="I82" s="159" t="s">
        <v>133</v>
      </c>
      <c r="J82" s="159" t="s">
        <v>24</v>
      </c>
      <c r="K82" s="159" t="s">
        <v>27</v>
      </c>
      <c r="L82" s="159">
        <v>22</v>
      </c>
      <c r="M82" s="159">
        <v>680</v>
      </c>
      <c r="N82" s="183">
        <v>4200</v>
      </c>
      <c r="O82" s="159" t="s">
        <v>210</v>
      </c>
      <c r="P82" s="159">
        <f t="shared" si="2"/>
        <v>4568</v>
      </c>
    </row>
    <row r="83" spans="1:16">
      <c r="A83" s="159">
        <v>2009</v>
      </c>
      <c r="B83" s="159">
        <v>1</v>
      </c>
      <c r="C83" s="159">
        <v>3</v>
      </c>
      <c r="E83" s="160">
        <v>9</v>
      </c>
      <c r="F83" s="161">
        <v>39881</v>
      </c>
      <c r="G83" s="159">
        <v>1</v>
      </c>
      <c r="H83" s="159" t="s">
        <v>153</v>
      </c>
      <c r="I83" s="159" t="s">
        <v>155</v>
      </c>
      <c r="J83" s="159" t="s">
        <v>23</v>
      </c>
      <c r="K83" s="159" t="s">
        <v>23</v>
      </c>
      <c r="L83" s="159">
        <v>9</v>
      </c>
      <c r="M83" s="159">
        <v>689</v>
      </c>
      <c r="N83" s="183">
        <v>4200</v>
      </c>
      <c r="O83" s="159" t="s">
        <v>210</v>
      </c>
      <c r="P83" s="159">
        <f t="shared" si="2"/>
        <v>4577</v>
      </c>
    </row>
    <row r="84" spans="1:16">
      <c r="A84" s="159">
        <v>2009</v>
      </c>
      <c r="B84" s="159">
        <v>1</v>
      </c>
      <c r="C84" s="159">
        <v>3</v>
      </c>
      <c r="E84" s="160">
        <v>10</v>
      </c>
      <c r="F84" s="161">
        <v>39882</v>
      </c>
      <c r="G84" s="159">
        <v>2</v>
      </c>
      <c r="H84" s="159" t="s">
        <v>153</v>
      </c>
      <c r="I84" s="159" t="s">
        <v>155</v>
      </c>
      <c r="J84" s="159" t="s">
        <v>23</v>
      </c>
      <c r="K84" s="159" t="s">
        <v>23</v>
      </c>
      <c r="L84" s="159">
        <v>10</v>
      </c>
      <c r="M84" s="159">
        <v>699</v>
      </c>
      <c r="N84" s="183">
        <v>4200</v>
      </c>
      <c r="O84" s="159" t="s">
        <v>210</v>
      </c>
      <c r="P84" s="159">
        <f t="shared" si="2"/>
        <v>4587</v>
      </c>
    </row>
    <row r="85" spans="1:16">
      <c r="A85" s="159">
        <v>2009</v>
      </c>
      <c r="B85" s="159">
        <v>1</v>
      </c>
      <c r="C85" s="159">
        <v>3</v>
      </c>
      <c r="E85" s="160">
        <v>11</v>
      </c>
      <c r="F85" s="161">
        <v>39883</v>
      </c>
      <c r="G85" s="159">
        <v>3</v>
      </c>
      <c r="H85" s="159" t="s">
        <v>153</v>
      </c>
      <c r="I85" s="159" t="s">
        <v>155</v>
      </c>
      <c r="J85" s="159" t="s">
        <v>23</v>
      </c>
      <c r="K85" s="159" t="s">
        <v>23</v>
      </c>
      <c r="L85" s="159">
        <v>12</v>
      </c>
      <c r="M85" s="159">
        <v>711</v>
      </c>
      <c r="N85" s="183">
        <v>4200</v>
      </c>
      <c r="O85" s="159" t="s">
        <v>210</v>
      </c>
      <c r="P85" s="159">
        <f t="shared" si="2"/>
        <v>4599</v>
      </c>
    </row>
    <row r="86" spans="1:16">
      <c r="A86" s="159">
        <v>2009</v>
      </c>
      <c r="B86" s="159">
        <v>1</v>
      </c>
      <c r="C86" s="159">
        <v>3</v>
      </c>
      <c r="E86" s="160">
        <v>12</v>
      </c>
      <c r="F86" s="161">
        <v>39884</v>
      </c>
      <c r="G86" s="159">
        <v>4</v>
      </c>
      <c r="H86" s="159" t="s">
        <v>153</v>
      </c>
      <c r="I86" s="159" t="s">
        <v>155</v>
      </c>
      <c r="J86" s="159" t="s">
        <v>23</v>
      </c>
      <c r="K86" s="159" t="s">
        <v>23</v>
      </c>
      <c r="L86" s="159">
        <v>11</v>
      </c>
      <c r="M86" s="159">
        <v>722</v>
      </c>
      <c r="N86" s="183">
        <v>4200</v>
      </c>
      <c r="O86" s="159" t="s">
        <v>210</v>
      </c>
      <c r="P86" s="159">
        <f t="shared" si="2"/>
        <v>4610</v>
      </c>
    </row>
    <row r="87" spans="1:16">
      <c r="A87" s="159">
        <v>2009</v>
      </c>
      <c r="B87" s="159">
        <v>1</v>
      </c>
      <c r="C87" s="159">
        <v>3</v>
      </c>
      <c r="E87" s="160">
        <v>13</v>
      </c>
      <c r="F87" s="161">
        <v>39885</v>
      </c>
      <c r="G87" s="159">
        <v>5</v>
      </c>
      <c r="H87" s="159" t="s">
        <v>153</v>
      </c>
      <c r="I87" s="159" t="s">
        <v>155</v>
      </c>
      <c r="J87" s="159" t="s">
        <v>23</v>
      </c>
      <c r="K87" s="159" t="s">
        <v>23</v>
      </c>
      <c r="L87" s="159">
        <v>14</v>
      </c>
      <c r="M87" s="159">
        <v>736</v>
      </c>
      <c r="N87" s="183">
        <v>4200</v>
      </c>
      <c r="O87" s="159" t="s">
        <v>210</v>
      </c>
      <c r="P87" s="159">
        <f t="shared" si="2"/>
        <v>4624</v>
      </c>
    </row>
    <row r="88" spans="1:16">
      <c r="A88" s="159">
        <v>2009</v>
      </c>
      <c r="B88" s="159">
        <v>1</v>
      </c>
      <c r="C88" s="159">
        <v>3</v>
      </c>
      <c r="E88" s="160">
        <v>14</v>
      </c>
      <c r="F88" s="161">
        <v>39886</v>
      </c>
      <c r="G88" s="159">
        <v>6</v>
      </c>
      <c r="H88" s="159" t="s">
        <v>128</v>
      </c>
      <c r="I88" s="159" t="s">
        <v>132</v>
      </c>
      <c r="J88" s="159" t="s">
        <v>24</v>
      </c>
      <c r="K88" s="159" t="s">
        <v>27</v>
      </c>
      <c r="L88" s="159">
        <v>120</v>
      </c>
      <c r="M88" s="159">
        <v>856</v>
      </c>
      <c r="N88" s="183">
        <v>4200</v>
      </c>
      <c r="O88" s="159" t="s">
        <v>210</v>
      </c>
      <c r="P88" s="159">
        <f t="shared" si="2"/>
        <v>4744</v>
      </c>
    </row>
    <row r="89" spans="1:16">
      <c r="A89" s="159">
        <v>2009</v>
      </c>
      <c r="B89" s="159">
        <v>1</v>
      </c>
      <c r="C89" s="159">
        <v>3</v>
      </c>
      <c r="E89" s="160">
        <v>14</v>
      </c>
      <c r="F89" s="161">
        <v>39886</v>
      </c>
      <c r="G89" s="159">
        <v>6</v>
      </c>
      <c r="H89" s="159" t="s">
        <v>128</v>
      </c>
      <c r="I89" s="159" t="s">
        <v>97</v>
      </c>
      <c r="J89" s="159" t="s">
        <v>119</v>
      </c>
      <c r="K89" s="159" t="s">
        <v>122</v>
      </c>
      <c r="L89" s="159">
        <v>430</v>
      </c>
      <c r="M89" s="159">
        <v>1286</v>
      </c>
      <c r="N89" s="183">
        <v>4200</v>
      </c>
      <c r="O89" s="159" t="s">
        <v>210</v>
      </c>
      <c r="P89" s="159">
        <f t="shared" si="2"/>
        <v>5174</v>
      </c>
    </row>
    <row r="90" spans="1:16">
      <c r="A90" s="159">
        <v>2009</v>
      </c>
      <c r="B90" s="159">
        <v>1</v>
      </c>
      <c r="C90" s="159">
        <v>3</v>
      </c>
      <c r="E90" s="160">
        <v>16</v>
      </c>
      <c r="F90" s="161">
        <v>39888</v>
      </c>
      <c r="G90" s="159">
        <v>1</v>
      </c>
      <c r="H90" s="159" t="s">
        <v>8</v>
      </c>
      <c r="I90" s="159" t="s">
        <v>131</v>
      </c>
      <c r="J90" s="159" t="s">
        <v>24</v>
      </c>
      <c r="K90" s="159" t="s">
        <v>27</v>
      </c>
      <c r="L90" s="159">
        <v>20</v>
      </c>
      <c r="M90" s="159">
        <v>1306</v>
      </c>
      <c r="N90" s="183">
        <v>4200</v>
      </c>
      <c r="O90" s="159" t="s">
        <v>210</v>
      </c>
      <c r="P90" s="159">
        <f t="shared" si="2"/>
        <v>5194</v>
      </c>
    </row>
    <row r="91" spans="1:16">
      <c r="A91" s="159">
        <v>2009</v>
      </c>
      <c r="B91" s="159">
        <v>1</v>
      </c>
      <c r="C91" s="159">
        <v>3</v>
      </c>
      <c r="E91" s="160">
        <v>16</v>
      </c>
      <c r="F91" s="161">
        <v>39888</v>
      </c>
      <c r="G91" s="159">
        <v>1</v>
      </c>
      <c r="H91" s="159" t="s">
        <v>153</v>
      </c>
      <c r="I91" s="159" t="s">
        <v>155</v>
      </c>
      <c r="J91" s="159" t="s">
        <v>23</v>
      </c>
      <c r="K91" s="159" t="s">
        <v>23</v>
      </c>
      <c r="L91" s="159">
        <v>13</v>
      </c>
      <c r="M91" s="159">
        <v>1319</v>
      </c>
      <c r="N91" s="183">
        <v>4200</v>
      </c>
      <c r="O91" s="159" t="s">
        <v>210</v>
      </c>
      <c r="P91" s="159">
        <f t="shared" si="2"/>
        <v>5207</v>
      </c>
    </row>
    <row r="92" spans="1:16">
      <c r="A92" s="159">
        <v>2009</v>
      </c>
      <c r="B92" s="159">
        <v>1</v>
      </c>
      <c r="C92" s="159">
        <v>3</v>
      </c>
      <c r="E92" s="160">
        <v>17</v>
      </c>
      <c r="F92" s="161">
        <v>39889</v>
      </c>
      <c r="G92" s="159">
        <v>2</v>
      </c>
      <c r="H92" s="159" t="s">
        <v>153</v>
      </c>
      <c r="I92" s="159" t="s">
        <v>155</v>
      </c>
      <c r="J92" s="159" t="s">
        <v>23</v>
      </c>
      <c r="K92" s="159" t="s">
        <v>23</v>
      </c>
      <c r="L92" s="159">
        <v>10</v>
      </c>
      <c r="M92" s="159">
        <v>1329</v>
      </c>
      <c r="N92" s="183">
        <v>4200</v>
      </c>
      <c r="O92" s="159" t="s">
        <v>210</v>
      </c>
      <c r="P92" s="159">
        <f t="shared" si="2"/>
        <v>5217</v>
      </c>
    </row>
    <row r="93" spans="1:16">
      <c r="A93" s="159">
        <v>2009</v>
      </c>
      <c r="B93" s="159">
        <v>1</v>
      </c>
      <c r="C93" s="159">
        <v>3</v>
      </c>
      <c r="E93" s="160">
        <v>18</v>
      </c>
      <c r="F93" s="161">
        <v>39890</v>
      </c>
      <c r="G93" s="159">
        <v>3</v>
      </c>
      <c r="H93" s="159" t="s">
        <v>153</v>
      </c>
      <c r="I93" s="159" t="s">
        <v>155</v>
      </c>
      <c r="J93" s="159" t="s">
        <v>23</v>
      </c>
      <c r="K93" s="159" t="s">
        <v>23</v>
      </c>
      <c r="L93" s="159">
        <v>12</v>
      </c>
      <c r="M93" s="159">
        <v>1341</v>
      </c>
      <c r="N93" s="183">
        <v>4200</v>
      </c>
      <c r="O93" s="159" t="s">
        <v>210</v>
      </c>
      <c r="P93" s="159">
        <f t="shared" si="2"/>
        <v>5229</v>
      </c>
    </row>
    <row r="94" spans="1:16">
      <c r="A94" s="159">
        <v>2009</v>
      </c>
      <c r="B94" s="159">
        <v>1</v>
      </c>
      <c r="C94" s="159">
        <v>3</v>
      </c>
      <c r="E94" s="160">
        <v>19</v>
      </c>
      <c r="F94" s="161">
        <v>39891</v>
      </c>
      <c r="G94" s="159">
        <v>4</v>
      </c>
      <c r="H94" s="159" t="s">
        <v>153</v>
      </c>
      <c r="I94" s="159" t="s">
        <v>155</v>
      </c>
      <c r="J94" s="159" t="s">
        <v>23</v>
      </c>
      <c r="K94" s="159" t="s">
        <v>23</v>
      </c>
      <c r="L94" s="159">
        <v>11</v>
      </c>
      <c r="M94" s="159">
        <v>1352</v>
      </c>
      <c r="N94" s="183">
        <v>4200</v>
      </c>
      <c r="O94" s="159" t="s">
        <v>210</v>
      </c>
      <c r="P94" s="159">
        <f t="shared" si="2"/>
        <v>5240</v>
      </c>
    </row>
    <row r="95" spans="1:16">
      <c r="A95" s="159">
        <v>2009</v>
      </c>
      <c r="B95" s="159">
        <v>1</v>
      </c>
      <c r="C95" s="159">
        <v>3</v>
      </c>
      <c r="E95" s="160">
        <v>20</v>
      </c>
      <c r="F95" s="161">
        <v>39892</v>
      </c>
      <c r="G95" s="159">
        <v>5</v>
      </c>
      <c r="H95" s="159" t="s">
        <v>153</v>
      </c>
      <c r="I95" s="159" t="s">
        <v>155</v>
      </c>
      <c r="J95" s="159" t="s">
        <v>23</v>
      </c>
      <c r="K95" s="159" t="s">
        <v>23</v>
      </c>
      <c r="L95" s="159">
        <v>14</v>
      </c>
      <c r="M95" s="159">
        <v>1366</v>
      </c>
      <c r="N95" s="183">
        <v>4200</v>
      </c>
      <c r="O95" s="159" t="s">
        <v>210</v>
      </c>
      <c r="P95" s="159">
        <f t="shared" si="2"/>
        <v>5254</v>
      </c>
    </row>
    <row r="96" spans="1:16">
      <c r="A96" s="159">
        <v>2009</v>
      </c>
      <c r="B96" s="159">
        <v>1</v>
      </c>
      <c r="C96" s="159">
        <v>3</v>
      </c>
      <c r="E96" s="160">
        <v>23</v>
      </c>
      <c r="F96" s="161">
        <v>39895</v>
      </c>
      <c r="G96" s="159">
        <v>1</v>
      </c>
      <c r="H96" s="159" t="s">
        <v>153</v>
      </c>
      <c r="I96" s="159" t="s">
        <v>155</v>
      </c>
      <c r="J96" s="159" t="s">
        <v>23</v>
      </c>
      <c r="K96" s="159" t="s">
        <v>23</v>
      </c>
      <c r="L96" s="159">
        <v>13</v>
      </c>
      <c r="M96" s="159">
        <v>1379</v>
      </c>
      <c r="N96" s="183">
        <v>4200</v>
      </c>
      <c r="O96" s="159" t="s">
        <v>210</v>
      </c>
      <c r="P96" s="159">
        <f t="shared" si="2"/>
        <v>5267</v>
      </c>
    </row>
    <row r="97" spans="1:16">
      <c r="A97" s="159">
        <v>2009</v>
      </c>
      <c r="B97" s="159">
        <v>1</v>
      </c>
      <c r="C97" s="159">
        <v>3</v>
      </c>
      <c r="E97" s="160">
        <v>24</v>
      </c>
      <c r="F97" s="161">
        <v>39896</v>
      </c>
      <c r="G97" s="159">
        <v>2</v>
      </c>
      <c r="H97" s="159" t="s">
        <v>153</v>
      </c>
      <c r="I97" s="159" t="s">
        <v>155</v>
      </c>
      <c r="J97" s="159" t="s">
        <v>23</v>
      </c>
      <c r="K97" s="159" t="s">
        <v>23</v>
      </c>
      <c r="L97" s="159">
        <v>9</v>
      </c>
      <c r="M97" s="159">
        <v>1388</v>
      </c>
      <c r="N97" s="183">
        <v>4200</v>
      </c>
      <c r="O97" s="159" t="s">
        <v>210</v>
      </c>
      <c r="P97" s="159">
        <f t="shared" si="2"/>
        <v>5276</v>
      </c>
    </row>
    <row r="98" spans="1:16">
      <c r="A98" s="159">
        <v>2009</v>
      </c>
      <c r="B98" s="159">
        <v>1</v>
      </c>
      <c r="C98" s="159">
        <v>3</v>
      </c>
      <c r="E98" s="160">
        <v>25</v>
      </c>
      <c r="F98" s="161">
        <v>39897</v>
      </c>
      <c r="G98" s="159">
        <v>3</v>
      </c>
      <c r="H98" s="159" t="s">
        <v>153</v>
      </c>
      <c r="I98" s="159" t="s">
        <v>155</v>
      </c>
      <c r="J98" s="159" t="s">
        <v>23</v>
      </c>
      <c r="K98" s="159" t="s">
        <v>23</v>
      </c>
      <c r="L98" s="159">
        <v>9</v>
      </c>
      <c r="M98" s="159">
        <v>1397</v>
      </c>
      <c r="N98" s="183">
        <v>4200</v>
      </c>
      <c r="O98" s="159" t="s">
        <v>210</v>
      </c>
      <c r="P98" s="159">
        <f t="shared" si="2"/>
        <v>5285</v>
      </c>
    </row>
    <row r="99" spans="1:16">
      <c r="A99" s="159">
        <v>2009</v>
      </c>
      <c r="B99" s="159">
        <v>1</v>
      </c>
      <c r="C99" s="159">
        <v>3</v>
      </c>
      <c r="E99" s="160">
        <v>26</v>
      </c>
      <c r="F99" s="161">
        <v>39898</v>
      </c>
      <c r="G99" s="159">
        <v>4</v>
      </c>
      <c r="H99" s="159" t="s">
        <v>153</v>
      </c>
      <c r="I99" s="159" t="s">
        <v>155</v>
      </c>
      <c r="J99" s="159" t="s">
        <v>23</v>
      </c>
      <c r="K99" s="159" t="s">
        <v>23</v>
      </c>
      <c r="L99" s="159">
        <v>10</v>
      </c>
      <c r="M99" s="159">
        <v>1407</v>
      </c>
      <c r="N99" s="183">
        <v>4200</v>
      </c>
      <c r="O99" s="159" t="s">
        <v>210</v>
      </c>
      <c r="P99" s="159">
        <f t="shared" si="2"/>
        <v>5295</v>
      </c>
    </row>
    <row r="100" spans="1:16">
      <c r="A100" s="159">
        <v>2009</v>
      </c>
      <c r="B100" s="159">
        <v>1</v>
      </c>
      <c r="C100" s="159">
        <v>3</v>
      </c>
      <c r="E100" s="160">
        <v>27</v>
      </c>
      <c r="F100" s="161">
        <v>39899</v>
      </c>
      <c r="G100" s="159">
        <v>5</v>
      </c>
      <c r="H100" s="159" t="s">
        <v>153</v>
      </c>
      <c r="I100" s="159" t="s">
        <v>155</v>
      </c>
      <c r="J100" s="159" t="s">
        <v>23</v>
      </c>
      <c r="K100" s="159" t="s">
        <v>23</v>
      </c>
      <c r="L100" s="159">
        <v>14</v>
      </c>
      <c r="M100" s="159">
        <v>1421</v>
      </c>
      <c r="N100" s="183">
        <v>4200</v>
      </c>
      <c r="O100" s="159" t="s">
        <v>210</v>
      </c>
      <c r="P100" s="159">
        <f t="shared" si="2"/>
        <v>5309</v>
      </c>
    </row>
    <row r="101" spans="1:16">
      <c r="A101" s="159">
        <v>2009</v>
      </c>
      <c r="B101" s="159">
        <v>1</v>
      </c>
      <c r="C101" s="159">
        <v>3</v>
      </c>
      <c r="E101" s="160">
        <v>28</v>
      </c>
      <c r="F101" s="161">
        <v>39900</v>
      </c>
      <c r="G101" s="159">
        <v>6</v>
      </c>
      <c r="H101" s="159" t="s">
        <v>8</v>
      </c>
      <c r="I101" s="159" t="s">
        <v>130</v>
      </c>
      <c r="J101" s="159" t="s">
        <v>24</v>
      </c>
      <c r="K101" s="159" t="s">
        <v>27</v>
      </c>
      <c r="L101" s="159">
        <v>44</v>
      </c>
      <c r="M101" s="159">
        <v>1465</v>
      </c>
      <c r="N101" s="183">
        <v>4200</v>
      </c>
      <c r="O101" s="159" t="s">
        <v>210</v>
      </c>
      <c r="P101" s="159">
        <f t="shared" si="2"/>
        <v>5353</v>
      </c>
    </row>
    <row r="102" spans="1:16">
      <c r="A102" s="159">
        <v>2009</v>
      </c>
      <c r="B102" s="159">
        <v>1</v>
      </c>
      <c r="C102" s="159">
        <v>3</v>
      </c>
      <c r="E102" s="160">
        <v>30</v>
      </c>
      <c r="F102" s="161">
        <v>39902</v>
      </c>
      <c r="G102" s="159">
        <v>1</v>
      </c>
      <c r="H102" s="159" t="s">
        <v>153</v>
      </c>
      <c r="I102" s="159" t="s">
        <v>155</v>
      </c>
      <c r="J102" s="159" t="s">
        <v>23</v>
      </c>
      <c r="K102" s="159" t="s">
        <v>23</v>
      </c>
      <c r="L102" s="159">
        <v>14</v>
      </c>
      <c r="M102" s="159">
        <v>1501</v>
      </c>
      <c r="N102" s="183">
        <v>4200</v>
      </c>
      <c r="O102" s="159" t="s">
        <v>210</v>
      </c>
      <c r="P102" s="159">
        <f t="shared" si="2"/>
        <v>5367</v>
      </c>
    </row>
    <row r="103" spans="1:16">
      <c r="A103" s="159">
        <v>2009</v>
      </c>
      <c r="B103" s="159">
        <v>1</v>
      </c>
      <c r="C103" s="159">
        <v>3</v>
      </c>
      <c r="E103" s="160">
        <v>30</v>
      </c>
      <c r="F103" s="161">
        <v>39902</v>
      </c>
      <c r="G103" s="159">
        <v>1</v>
      </c>
      <c r="H103" s="159" t="s">
        <v>153</v>
      </c>
      <c r="I103" s="159" t="s">
        <v>156</v>
      </c>
      <c r="J103" s="159" t="s">
        <v>24</v>
      </c>
      <c r="K103" s="159" t="s">
        <v>27</v>
      </c>
      <c r="L103" s="159">
        <v>48</v>
      </c>
      <c r="M103" s="159">
        <v>1549</v>
      </c>
      <c r="N103" s="183">
        <v>4200</v>
      </c>
      <c r="O103" s="159" t="s">
        <v>210</v>
      </c>
      <c r="P103" s="159">
        <f t="shared" si="2"/>
        <v>5415</v>
      </c>
    </row>
    <row r="104" spans="1:16" s="168" customFormat="1">
      <c r="A104" s="165">
        <v>2009</v>
      </c>
      <c r="B104" s="165">
        <v>1</v>
      </c>
      <c r="C104" s="165">
        <v>3</v>
      </c>
      <c r="D104" s="165"/>
      <c r="E104" s="166">
        <v>31</v>
      </c>
      <c r="F104" s="167">
        <v>39903</v>
      </c>
      <c r="G104" s="165">
        <v>2</v>
      </c>
      <c r="H104" s="165" t="s">
        <v>153</v>
      </c>
      <c r="I104" s="165" t="s">
        <v>155</v>
      </c>
      <c r="J104" s="165" t="s">
        <v>24</v>
      </c>
      <c r="K104" s="165" t="s">
        <v>27</v>
      </c>
      <c r="L104" s="165">
        <v>28</v>
      </c>
      <c r="M104" s="165">
        <v>1577</v>
      </c>
      <c r="N104" s="183">
        <v>4200</v>
      </c>
      <c r="O104" s="159" t="s">
        <v>210</v>
      </c>
      <c r="P104" s="159">
        <f t="shared" si="2"/>
        <v>5443</v>
      </c>
    </row>
    <row r="105" spans="1:16">
      <c r="A105" s="159">
        <v>2009</v>
      </c>
      <c r="B105" s="159">
        <v>2</v>
      </c>
      <c r="C105" s="159">
        <v>4</v>
      </c>
      <c r="E105" s="160">
        <v>1</v>
      </c>
      <c r="F105" s="161">
        <v>39904</v>
      </c>
      <c r="G105" s="159">
        <v>3</v>
      </c>
      <c r="H105" s="159" t="s">
        <v>128</v>
      </c>
      <c r="I105" s="159" t="s">
        <v>97</v>
      </c>
      <c r="J105" s="159" t="s">
        <v>119</v>
      </c>
      <c r="K105" s="159" t="s">
        <v>122</v>
      </c>
      <c r="L105" s="159">
        <v>430</v>
      </c>
      <c r="M105" s="159">
        <v>430</v>
      </c>
      <c r="N105" s="183">
        <v>4200</v>
      </c>
      <c r="O105" s="159" t="s">
        <v>210</v>
      </c>
      <c r="P105" s="159">
        <f t="shared" si="2"/>
        <v>5873</v>
      </c>
    </row>
    <row r="106" spans="1:16">
      <c r="A106" s="159">
        <v>2009</v>
      </c>
      <c r="B106" s="159">
        <v>2</v>
      </c>
      <c r="C106" s="159">
        <v>4</v>
      </c>
      <c r="E106" s="160">
        <v>1</v>
      </c>
      <c r="F106" s="161">
        <v>39904</v>
      </c>
      <c r="G106" s="159">
        <v>3</v>
      </c>
      <c r="H106" s="159" t="s">
        <v>153</v>
      </c>
      <c r="I106" s="159" t="s">
        <v>155</v>
      </c>
      <c r="J106" s="159" t="s">
        <v>23</v>
      </c>
      <c r="K106" s="159" t="s">
        <v>23</v>
      </c>
      <c r="L106" s="159">
        <v>9</v>
      </c>
      <c r="M106" s="159">
        <v>439</v>
      </c>
      <c r="N106" s="183">
        <v>4200</v>
      </c>
      <c r="O106" s="159" t="s">
        <v>210</v>
      </c>
      <c r="P106" s="159">
        <f t="shared" si="2"/>
        <v>5882</v>
      </c>
    </row>
    <row r="107" spans="1:16">
      <c r="A107" s="159">
        <v>2009</v>
      </c>
      <c r="B107" s="159">
        <v>2</v>
      </c>
      <c r="C107" s="159">
        <v>4</v>
      </c>
      <c r="E107" s="160">
        <v>2</v>
      </c>
      <c r="F107" s="161">
        <v>39905</v>
      </c>
      <c r="G107" s="159">
        <v>4</v>
      </c>
      <c r="H107" s="159" t="s">
        <v>153</v>
      </c>
      <c r="I107" s="159" t="s">
        <v>155</v>
      </c>
      <c r="J107" s="159" t="s">
        <v>23</v>
      </c>
      <c r="K107" s="159" t="s">
        <v>23</v>
      </c>
      <c r="L107" s="159">
        <v>11</v>
      </c>
      <c r="M107" s="159">
        <v>450</v>
      </c>
      <c r="N107" s="183">
        <v>4200</v>
      </c>
      <c r="O107" s="159" t="s">
        <v>210</v>
      </c>
      <c r="P107" s="159">
        <f t="shared" si="2"/>
        <v>5893</v>
      </c>
    </row>
    <row r="108" spans="1:16">
      <c r="A108" s="159">
        <v>2009</v>
      </c>
      <c r="B108" s="159">
        <v>2</v>
      </c>
      <c r="C108" s="159">
        <v>4</v>
      </c>
      <c r="E108" s="160">
        <v>3</v>
      </c>
      <c r="F108" s="161">
        <v>39906</v>
      </c>
      <c r="G108" s="159">
        <v>5</v>
      </c>
      <c r="H108" s="159" t="s">
        <v>153</v>
      </c>
      <c r="I108" s="159" t="s">
        <v>155</v>
      </c>
      <c r="J108" s="159" t="s">
        <v>23</v>
      </c>
      <c r="K108" s="159" t="s">
        <v>23</v>
      </c>
      <c r="L108" s="159">
        <v>12</v>
      </c>
      <c r="M108" s="159">
        <v>462</v>
      </c>
      <c r="N108" s="183">
        <v>4200</v>
      </c>
      <c r="O108" s="159" t="s">
        <v>210</v>
      </c>
      <c r="P108" s="159">
        <f t="shared" si="2"/>
        <v>5905</v>
      </c>
    </row>
    <row r="109" spans="1:16">
      <c r="A109" s="159">
        <v>2009</v>
      </c>
      <c r="B109" s="159">
        <v>2</v>
      </c>
      <c r="C109" s="159">
        <v>4</v>
      </c>
      <c r="E109" s="160">
        <v>4</v>
      </c>
      <c r="F109" s="161">
        <v>39907</v>
      </c>
      <c r="G109" s="159">
        <v>6</v>
      </c>
      <c r="H109" s="159" t="s">
        <v>9</v>
      </c>
      <c r="I109" s="159" t="s">
        <v>202</v>
      </c>
      <c r="J109" s="159" t="s">
        <v>24</v>
      </c>
      <c r="K109" s="159" t="s">
        <v>27</v>
      </c>
      <c r="L109" s="159">
        <v>800</v>
      </c>
      <c r="M109" s="159">
        <v>1262</v>
      </c>
      <c r="N109" s="183">
        <v>4200</v>
      </c>
      <c r="O109" s="159" t="s">
        <v>210</v>
      </c>
      <c r="P109" s="159">
        <f t="shared" si="2"/>
        <v>6705</v>
      </c>
    </row>
    <row r="110" spans="1:16">
      <c r="A110" s="159">
        <v>2009</v>
      </c>
      <c r="B110" s="159">
        <v>2</v>
      </c>
      <c r="C110" s="159">
        <v>4</v>
      </c>
      <c r="E110" s="160">
        <v>6</v>
      </c>
      <c r="F110" s="161">
        <v>39909</v>
      </c>
      <c r="G110" s="159">
        <v>1</v>
      </c>
      <c r="H110" s="159" t="s">
        <v>153</v>
      </c>
      <c r="I110" s="159" t="s">
        <v>155</v>
      </c>
      <c r="J110" s="159" t="s">
        <v>23</v>
      </c>
      <c r="K110" s="159" t="s">
        <v>23</v>
      </c>
      <c r="L110" s="159">
        <v>9</v>
      </c>
      <c r="M110" s="159">
        <v>1271</v>
      </c>
      <c r="N110" s="183">
        <v>4200</v>
      </c>
      <c r="O110" s="159" t="s">
        <v>210</v>
      </c>
      <c r="P110" s="159">
        <f t="shared" si="2"/>
        <v>6714</v>
      </c>
    </row>
    <row r="111" spans="1:16">
      <c r="A111" s="159">
        <v>2009</v>
      </c>
      <c r="B111" s="159">
        <v>2</v>
      </c>
      <c r="C111" s="159">
        <v>4</v>
      </c>
      <c r="E111" s="160">
        <v>7</v>
      </c>
      <c r="F111" s="161">
        <v>39910</v>
      </c>
      <c r="G111" s="159">
        <v>2</v>
      </c>
      <c r="H111" s="159" t="s">
        <v>153</v>
      </c>
      <c r="I111" s="159" t="s">
        <v>155</v>
      </c>
      <c r="J111" s="159" t="s">
        <v>23</v>
      </c>
      <c r="K111" s="159" t="s">
        <v>23</v>
      </c>
      <c r="L111" s="159">
        <v>11</v>
      </c>
      <c r="M111" s="159">
        <v>1282</v>
      </c>
      <c r="N111" s="183">
        <v>4200</v>
      </c>
      <c r="O111" s="159" t="s">
        <v>210</v>
      </c>
      <c r="P111" s="159">
        <f t="shared" si="2"/>
        <v>6725</v>
      </c>
    </row>
    <row r="112" spans="1:16">
      <c r="A112" s="159">
        <v>2009</v>
      </c>
      <c r="B112" s="159">
        <v>2</v>
      </c>
      <c r="C112" s="159">
        <v>4</v>
      </c>
      <c r="E112" s="160">
        <v>8</v>
      </c>
      <c r="F112" s="161">
        <v>39911</v>
      </c>
      <c r="G112" s="159">
        <v>3</v>
      </c>
      <c r="H112" s="159" t="s">
        <v>153</v>
      </c>
      <c r="I112" s="159" t="s">
        <v>155</v>
      </c>
      <c r="J112" s="159" t="s">
        <v>23</v>
      </c>
      <c r="K112" s="159" t="s">
        <v>23</v>
      </c>
      <c r="L112" s="159">
        <v>12</v>
      </c>
      <c r="M112" s="159">
        <v>1294</v>
      </c>
      <c r="N112" s="183">
        <v>4200</v>
      </c>
      <c r="O112" s="159" t="s">
        <v>210</v>
      </c>
      <c r="P112" s="159">
        <f t="shared" si="2"/>
        <v>6737</v>
      </c>
    </row>
    <row r="113" spans="1:16">
      <c r="A113" s="159">
        <v>2009</v>
      </c>
      <c r="B113" s="159">
        <v>2</v>
      </c>
      <c r="C113" s="159">
        <v>4</v>
      </c>
      <c r="E113" s="160">
        <v>8</v>
      </c>
      <c r="F113" s="161">
        <v>39911</v>
      </c>
      <c r="G113" s="159">
        <v>3</v>
      </c>
      <c r="H113" s="159" t="s">
        <v>7</v>
      </c>
      <c r="I113" s="159" t="s">
        <v>58</v>
      </c>
      <c r="J113" s="159" t="s">
        <v>24</v>
      </c>
      <c r="K113" s="159" t="s">
        <v>27</v>
      </c>
      <c r="L113" s="159">
        <v>44</v>
      </c>
      <c r="M113" s="159">
        <v>1338</v>
      </c>
      <c r="N113" s="183">
        <v>4200</v>
      </c>
      <c r="O113" s="159" t="s">
        <v>210</v>
      </c>
      <c r="P113" s="159">
        <f t="shared" si="2"/>
        <v>6781</v>
      </c>
    </row>
    <row r="114" spans="1:16">
      <c r="A114" s="159">
        <v>2009</v>
      </c>
      <c r="B114" s="159">
        <v>2</v>
      </c>
      <c r="C114" s="159">
        <v>4</v>
      </c>
      <c r="E114" s="160">
        <v>15</v>
      </c>
      <c r="F114" s="161">
        <v>39918</v>
      </c>
      <c r="G114" s="159">
        <v>3</v>
      </c>
      <c r="H114" s="159" t="s">
        <v>128</v>
      </c>
      <c r="I114" s="159" t="s">
        <v>97</v>
      </c>
      <c r="J114" s="159" t="s">
        <v>119</v>
      </c>
      <c r="K114" s="159" t="s">
        <v>122</v>
      </c>
      <c r="L114" s="159">
        <v>430</v>
      </c>
      <c r="M114" s="159">
        <v>1768</v>
      </c>
      <c r="N114" s="183">
        <v>4200</v>
      </c>
      <c r="O114" s="159" t="s">
        <v>210</v>
      </c>
      <c r="P114" s="159">
        <f t="shared" si="2"/>
        <v>7211</v>
      </c>
    </row>
    <row r="115" spans="1:16">
      <c r="A115" s="159">
        <v>2009</v>
      </c>
      <c r="B115" s="159">
        <v>2</v>
      </c>
      <c r="C115" s="159">
        <v>4</v>
      </c>
      <c r="E115" s="160">
        <v>19</v>
      </c>
      <c r="F115" s="161">
        <v>39922</v>
      </c>
      <c r="G115" s="159">
        <v>7</v>
      </c>
      <c r="H115" s="159" t="s">
        <v>8</v>
      </c>
      <c r="I115" s="159" t="s">
        <v>131</v>
      </c>
      <c r="J115" s="159" t="s">
        <v>24</v>
      </c>
      <c r="K115" s="159" t="s">
        <v>27</v>
      </c>
      <c r="L115" s="159">
        <v>20</v>
      </c>
      <c r="M115" s="159">
        <v>1788</v>
      </c>
      <c r="N115" s="183">
        <v>4200</v>
      </c>
      <c r="O115" s="159" t="s">
        <v>210</v>
      </c>
      <c r="P115" s="159">
        <f t="shared" si="2"/>
        <v>7231</v>
      </c>
    </row>
    <row r="116" spans="1:16">
      <c r="A116" s="159">
        <v>2009</v>
      </c>
      <c r="B116" s="159">
        <v>2</v>
      </c>
      <c r="C116" s="159">
        <v>4</v>
      </c>
      <c r="E116" s="160">
        <v>19</v>
      </c>
      <c r="F116" s="161">
        <v>39922</v>
      </c>
      <c r="G116" s="159">
        <v>7</v>
      </c>
      <c r="H116" s="159" t="s">
        <v>8</v>
      </c>
      <c r="I116" s="159" t="s">
        <v>143</v>
      </c>
      <c r="J116" s="159" t="s">
        <v>24</v>
      </c>
      <c r="K116" s="159" t="s">
        <v>27</v>
      </c>
      <c r="L116" s="159">
        <v>48</v>
      </c>
      <c r="M116" s="159">
        <v>1836</v>
      </c>
      <c r="N116" s="183">
        <v>4200</v>
      </c>
      <c r="O116" s="159" t="s">
        <v>210</v>
      </c>
      <c r="P116" s="159">
        <f t="shared" si="2"/>
        <v>7279</v>
      </c>
    </row>
    <row r="117" spans="1:16">
      <c r="A117" s="159">
        <v>2009</v>
      </c>
      <c r="B117" s="159">
        <v>2</v>
      </c>
      <c r="C117" s="159">
        <v>4</v>
      </c>
      <c r="E117" s="160">
        <v>19</v>
      </c>
      <c r="F117" s="161">
        <v>39922</v>
      </c>
      <c r="G117" s="159">
        <v>7</v>
      </c>
      <c r="H117" s="159" t="s">
        <v>8</v>
      </c>
      <c r="I117" s="159" t="s">
        <v>144</v>
      </c>
      <c r="J117" s="159" t="s">
        <v>24</v>
      </c>
      <c r="K117" s="159" t="s">
        <v>27</v>
      </c>
      <c r="L117" s="159">
        <v>30</v>
      </c>
      <c r="M117" s="159">
        <v>1866</v>
      </c>
      <c r="N117" s="183">
        <v>4200</v>
      </c>
      <c r="O117" s="159" t="s">
        <v>210</v>
      </c>
      <c r="P117" s="159">
        <f t="shared" si="2"/>
        <v>7309</v>
      </c>
    </row>
    <row r="118" spans="1:16">
      <c r="A118" s="159">
        <v>2009</v>
      </c>
      <c r="B118" s="159">
        <v>2</v>
      </c>
      <c r="C118" s="159">
        <v>4</v>
      </c>
      <c r="E118" s="160">
        <v>19</v>
      </c>
      <c r="F118" s="161">
        <v>39922</v>
      </c>
      <c r="G118" s="159">
        <v>7</v>
      </c>
      <c r="H118" s="159" t="s">
        <v>8</v>
      </c>
      <c r="I118" s="159" t="s">
        <v>142</v>
      </c>
      <c r="J118" s="159" t="s">
        <v>24</v>
      </c>
      <c r="K118" s="159" t="s">
        <v>27</v>
      </c>
      <c r="L118" s="159">
        <v>28</v>
      </c>
      <c r="M118" s="159">
        <v>1894</v>
      </c>
      <c r="N118" s="183">
        <v>4200</v>
      </c>
      <c r="O118" s="159" t="s">
        <v>210</v>
      </c>
      <c r="P118" s="159">
        <f t="shared" si="2"/>
        <v>7337</v>
      </c>
    </row>
    <row r="119" spans="1:16">
      <c r="A119" s="159">
        <v>2009</v>
      </c>
      <c r="B119" s="159">
        <v>2</v>
      </c>
      <c r="C119" s="159">
        <v>4</v>
      </c>
      <c r="E119" s="160">
        <v>20</v>
      </c>
      <c r="F119" s="161">
        <v>39923</v>
      </c>
      <c r="G119" s="159">
        <v>1</v>
      </c>
      <c r="H119" s="159" t="s">
        <v>153</v>
      </c>
      <c r="I119" s="159" t="s">
        <v>155</v>
      </c>
      <c r="J119" s="159" t="s">
        <v>23</v>
      </c>
      <c r="K119" s="159" t="s">
        <v>23</v>
      </c>
      <c r="L119" s="159">
        <v>9</v>
      </c>
      <c r="M119" s="159">
        <v>1903</v>
      </c>
      <c r="N119" s="183">
        <v>4200</v>
      </c>
      <c r="O119" s="159" t="s">
        <v>210</v>
      </c>
      <c r="P119" s="159">
        <f t="shared" si="2"/>
        <v>7346</v>
      </c>
    </row>
    <row r="120" spans="1:16">
      <c r="A120" s="159">
        <v>2009</v>
      </c>
      <c r="B120" s="159">
        <v>2</v>
      </c>
      <c r="C120" s="159">
        <v>4</v>
      </c>
      <c r="E120" s="160">
        <v>20</v>
      </c>
      <c r="F120" s="161">
        <v>39923</v>
      </c>
      <c r="G120" s="159">
        <v>1</v>
      </c>
      <c r="H120" s="159" t="s">
        <v>153</v>
      </c>
      <c r="I120" s="159" t="s">
        <v>156</v>
      </c>
      <c r="J120" s="159" t="s">
        <v>24</v>
      </c>
      <c r="K120" s="159" t="s">
        <v>27</v>
      </c>
      <c r="L120" s="159">
        <v>25</v>
      </c>
      <c r="M120" s="159">
        <v>1928</v>
      </c>
      <c r="N120" s="183">
        <v>4200</v>
      </c>
      <c r="O120" s="159" t="s">
        <v>210</v>
      </c>
      <c r="P120" s="159">
        <f t="shared" si="2"/>
        <v>7371</v>
      </c>
    </row>
    <row r="121" spans="1:16">
      <c r="A121" s="159">
        <v>2009</v>
      </c>
      <c r="B121" s="159">
        <v>2</v>
      </c>
      <c r="C121" s="159">
        <v>4</v>
      </c>
      <c r="E121" s="160">
        <v>21</v>
      </c>
      <c r="F121" s="161">
        <v>39924</v>
      </c>
      <c r="G121" s="159">
        <v>2</v>
      </c>
      <c r="H121" s="159" t="s">
        <v>153</v>
      </c>
      <c r="I121" s="159" t="s">
        <v>155</v>
      </c>
      <c r="J121" s="159" t="s">
        <v>23</v>
      </c>
      <c r="K121" s="159" t="s">
        <v>23</v>
      </c>
      <c r="L121" s="159">
        <v>11</v>
      </c>
      <c r="M121" s="159">
        <v>1939</v>
      </c>
      <c r="N121" s="183">
        <v>4200</v>
      </c>
      <c r="O121" s="159" t="s">
        <v>210</v>
      </c>
      <c r="P121" s="159">
        <f t="shared" si="2"/>
        <v>7382</v>
      </c>
    </row>
    <row r="122" spans="1:16">
      <c r="A122" s="159">
        <v>2009</v>
      </c>
      <c r="B122" s="159">
        <v>2</v>
      </c>
      <c r="C122" s="159">
        <v>4</v>
      </c>
      <c r="E122" s="160">
        <v>22</v>
      </c>
      <c r="F122" s="161">
        <v>39925</v>
      </c>
      <c r="G122" s="159">
        <v>3</v>
      </c>
      <c r="H122" s="159" t="s">
        <v>153</v>
      </c>
      <c r="I122" s="159" t="s">
        <v>155</v>
      </c>
      <c r="J122" s="159" t="s">
        <v>23</v>
      </c>
      <c r="K122" s="159" t="s">
        <v>23</v>
      </c>
      <c r="L122" s="159">
        <v>12</v>
      </c>
      <c r="M122" s="159">
        <v>1951</v>
      </c>
      <c r="N122" s="183">
        <v>4200</v>
      </c>
      <c r="O122" s="159" t="s">
        <v>210</v>
      </c>
      <c r="P122" s="159">
        <f t="shared" si="2"/>
        <v>7394</v>
      </c>
    </row>
    <row r="123" spans="1:16">
      <c r="A123" s="159">
        <v>2009</v>
      </c>
      <c r="B123" s="159">
        <v>2</v>
      </c>
      <c r="C123" s="159">
        <v>4</v>
      </c>
      <c r="E123" s="160">
        <v>23</v>
      </c>
      <c r="F123" s="161">
        <v>39926</v>
      </c>
      <c r="G123" s="159">
        <v>4</v>
      </c>
      <c r="H123" s="159" t="s">
        <v>153</v>
      </c>
      <c r="I123" s="159" t="s">
        <v>155</v>
      </c>
      <c r="J123" s="159" t="s">
        <v>23</v>
      </c>
      <c r="K123" s="159" t="s">
        <v>23</v>
      </c>
      <c r="L123" s="159">
        <v>11</v>
      </c>
      <c r="M123" s="159">
        <v>1962</v>
      </c>
      <c r="N123" s="183">
        <v>4200</v>
      </c>
      <c r="O123" s="159" t="s">
        <v>210</v>
      </c>
      <c r="P123" s="159">
        <f t="shared" si="2"/>
        <v>7405</v>
      </c>
    </row>
    <row r="124" spans="1:16">
      <c r="A124" s="159">
        <v>2009</v>
      </c>
      <c r="B124" s="159">
        <v>2</v>
      </c>
      <c r="C124" s="159">
        <v>4</v>
      </c>
      <c r="E124" s="160">
        <v>24</v>
      </c>
      <c r="F124" s="161">
        <v>39927</v>
      </c>
      <c r="G124" s="159">
        <v>5</v>
      </c>
      <c r="H124" s="159" t="s">
        <v>153</v>
      </c>
      <c r="I124" s="159" t="s">
        <v>155</v>
      </c>
      <c r="J124" s="159" t="s">
        <v>23</v>
      </c>
      <c r="K124" s="159" t="s">
        <v>23</v>
      </c>
      <c r="L124" s="159">
        <v>12</v>
      </c>
      <c r="M124" s="159">
        <v>1974</v>
      </c>
      <c r="N124" s="183">
        <v>4200</v>
      </c>
      <c r="O124" s="159" t="s">
        <v>210</v>
      </c>
      <c r="P124" s="159">
        <f t="shared" si="2"/>
        <v>7417</v>
      </c>
    </row>
    <row r="125" spans="1:16">
      <c r="A125" s="159">
        <v>2009</v>
      </c>
      <c r="B125" s="159">
        <v>2</v>
      </c>
      <c r="C125" s="159">
        <v>4</v>
      </c>
      <c r="E125" s="160">
        <v>25</v>
      </c>
      <c r="F125" s="161">
        <v>39928</v>
      </c>
      <c r="G125" s="159">
        <v>6</v>
      </c>
      <c r="H125" s="159" t="s">
        <v>8</v>
      </c>
      <c r="I125" s="159" t="s">
        <v>130</v>
      </c>
      <c r="J125" s="159" t="s">
        <v>24</v>
      </c>
      <c r="K125" s="159" t="s">
        <v>197</v>
      </c>
      <c r="L125" s="159">
        <v>62</v>
      </c>
      <c r="M125" s="159">
        <v>2036</v>
      </c>
      <c r="N125" s="183">
        <v>4200</v>
      </c>
      <c r="O125" s="159" t="s">
        <v>210</v>
      </c>
      <c r="P125" s="159">
        <f t="shared" si="2"/>
        <v>7479</v>
      </c>
    </row>
    <row r="126" spans="1:16">
      <c r="A126" s="159">
        <v>2009</v>
      </c>
      <c r="B126" s="159">
        <v>2</v>
      </c>
      <c r="C126" s="159">
        <v>4</v>
      </c>
      <c r="E126" s="160">
        <v>27</v>
      </c>
      <c r="F126" s="161">
        <v>39930</v>
      </c>
      <c r="G126" s="159">
        <v>1</v>
      </c>
      <c r="H126" s="159" t="s">
        <v>153</v>
      </c>
      <c r="I126" s="159" t="s">
        <v>155</v>
      </c>
      <c r="J126" s="159" t="s">
        <v>23</v>
      </c>
      <c r="K126" s="159" t="s">
        <v>23</v>
      </c>
      <c r="L126" s="159">
        <v>11</v>
      </c>
      <c r="M126" s="159">
        <v>2477</v>
      </c>
      <c r="N126" s="183">
        <v>4200</v>
      </c>
      <c r="O126" s="159" t="s">
        <v>210</v>
      </c>
      <c r="P126" s="159">
        <f t="shared" si="2"/>
        <v>7490</v>
      </c>
    </row>
    <row r="127" spans="1:16">
      <c r="A127" s="159">
        <v>2009</v>
      </c>
      <c r="B127" s="159">
        <v>2</v>
      </c>
      <c r="C127" s="159">
        <v>4</v>
      </c>
      <c r="E127" s="160">
        <v>28</v>
      </c>
      <c r="F127" s="161">
        <v>39931</v>
      </c>
      <c r="G127" s="159">
        <v>2</v>
      </c>
      <c r="H127" s="159" t="s">
        <v>153</v>
      </c>
      <c r="I127" s="159" t="s">
        <v>155</v>
      </c>
      <c r="J127" s="159" t="s">
        <v>23</v>
      </c>
      <c r="K127" s="159" t="s">
        <v>23</v>
      </c>
      <c r="L127" s="159">
        <v>12</v>
      </c>
      <c r="M127" s="159">
        <v>2489</v>
      </c>
      <c r="N127" s="183">
        <v>4200</v>
      </c>
      <c r="O127" s="159" t="s">
        <v>210</v>
      </c>
      <c r="P127" s="159">
        <f t="shared" si="2"/>
        <v>7502</v>
      </c>
    </row>
    <row r="128" spans="1:16">
      <c r="A128" s="159">
        <v>2009</v>
      </c>
      <c r="B128" s="159">
        <v>2</v>
      </c>
      <c r="C128" s="159">
        <v>4</v>
      </c>
      <c r="E128" s="160">
        <v>29</v>
      </c>
      <c r="F128" s="161">
        <v>39932</v>
      </c>
      <c r="G128" s="159">
        <v>3</v>
      </c>
      <c r="H128" s="159" t="s">
        <v>153</v>
      </c>
      <c r="I128" s="159" t="s">
        <v>155</v>
      </c>
      <c r="J128" s="159" t="s">
        <v>23</v>
      </c>
      <c r="K128" s="159" t="s">
        <v>23</v>
      </c>
      <c r="L128" s="159">
        <v>11</v>
      </c>
      <c r="M128" s="159">
        <v>2500</v>
      </c>
      <c r="N128" s="183">
        <v>4200</v>
      </c>
      <c r="O128" s="159" t="s">
        <v>210</v>
      </c>
      <c r="P128" s="159">
        <f t="shared" si="2"/>
        <v>7513</v>
      </c>
    </row>
    <row r="129" spans="1:16" s="168" customFormat="1">
      <c r="A129" s="165">
        <v>2009</v>
      </c>
      <c r="B129" s="165">
        <v>2</v>
      </c>
      <c r="C129" s="165">
        <v>4</v>
      </c>
      <c r="D129" s="165"/>
      <c r="E129" s="166">
        <v>30</v>
      </c>
      <c r="F129" s="167">
        <v>39933</v>
      </c>
      <c r="G129" s="165">
        <v>4</v>
      </c>
      <c r="H129" s="165" t="s">
        <v>153</v>
      </c>
      <c r="I129" s="165" t="s">
        <v>155</v>
      </c>
      <c r="J129" s="165" t="s">
        <v>23</v>
      </c>
      <c r="K129" s="165" t="s">
        <v>23</v>
      </c>
      <c r="L129" s="165">
        <v>12</v>
      </c>
      <c r="M129" s="165">
        <v>2512</v>
      </c>
      <c r="N129" s="183">
        <v>4200</v>
      </c>
      <c r="O129" s="159" t="s">
        <v>210</v>
      </c>
      <c r="P129" s="159">
        <f t="shared" si="2"/>
        <v>7525</v>
      </c>
    </row>
    <row r="130" spans="1:16">
      <c r="A130" s="159">
        <v>2009</v>
      </c>
      <c r="B130" s="159">
        <v>2</v>
      </c>
      <c r="C130" s="159">
        <v>5</v>
      </c>
      <c r="E130" s="160">
        <v>1</v>
      </c>
      <c r="F130" s="161">
        <v>39934</v>
      </c>
      <c r="G130" s="159">
        <v>5</v>
      </c>
      <c r="H130" s="159" t="s">
        <v>153</v>
      </c>
      <c r="I130" s="159" t="s">
        <v>155</v>
      </c>
      <c r="J130" s="159" t="s">
        <v>23</v>
      </c>
      <c r="K130" s="159" t="s">
        <v>23</v>
      </c>
      <c r="L130" s="159">
        <v>12</v>
      </c>
      <c r="M130" s="159">
        <v>12</v>
      </c>
      <c r="N130" s="183">
        <v>4200</v>
      </c>
      <c r="O130" s="159" t="s">
        <v>210</v>
      </c>
      <c r="P130" s="159">
        <f t="shared" si="2"/>
        <v>7537</v>
      </c>
    </row>
    <row r="131" spans="1:16">
      <c r="A131" s="159">
        <v>2009</v>
      </c>
      <c r="B131" s="159">
        <v>2</v>
      </c>
      <c r="C131" s="159">
        <v>5</v>
      </c>
      <c r="E131" s="160">
        <v>1</v>
      </c>
      <c r="F131" s="161">
        <v>39934</v>
      </c>
      <c r="G131" s="159">
        <v>5</v>
      </c>
      <c r="H131" s="159" t="s">
        <v>128</v>
      </c>
      <c r="I131" s="159" t="s">
        <v>97</v>
      </c>
      <c r="J131" s="159" t="s">
        <v>119</v>
      </c>
      <c r="K131" s="159" t="s">
        <v>122</v>
      </c>
      <c r="L131" s="159">
        <v>430</v>
      </c>
      <c r="M131" s="159">
        <f>SUM(M130,L131)</f>
        <v>442</v>
      </c>
      <c r="N131" s="183">
        <v>4200</v>
      </c>
      <c r="O131" s="159" t="s">
        <v>210</v>
      </c>
      <c r="P131" s="159">
        <f t="shared" si="2"/>
        <v>7967</v>
      </c>
    </row>
    <row r="132" spans="1:16">
      <c r="A132" s="159">
        <v>2009</v>
      </c>
      <c r="B132" s="159">
        <v>2</v>
      </c>
      <c r="C132" s="159">
        <v>5</v>
      </c>
      <c r="E132" s="160">
        <v>2</v>
      </c>
      <c r="F132" s="161">
        <v>39935</v>
      </c>
      <c r="G132" s="159">
        <v>6</v>
      </c>
      <c r="H132" s="159" t="s">
        <v>9</v>
      </c>
      <c r="I132" s="159" t="s">
        <v>202</v>
      </c>
      <c r="J132" s="159" t="s">
        <v>24</v>
      </c>
      <c r="K132" s="159" t="s">
        <v>27</v>
      </c>
      <c r="L132" s="159">
        <v>890</v>
      </c>
      <c r="M132" s="159">
        <f t="shared" ref="M132:M163" si="3">SUM(M131,L132)</f>
        <v>1332</v>
      </c>
      <c r="N132" s="183">
        <v>4200</v>
      </c>
      <c r="O132" s="159" t="s">
        <v>210</v>
      </c>
      <c r="P132" s="159">
        <f t="shared" ref="P132:P195" si="4">SUM(P131,L132)</f>
        <v>8857</v>
      </c>
    </row>
    <row r="133" spans="1:16">
      <c r="A133" s="159">
        <v>2009</v>
      </c>
      <c r="B133" s="159">
        <v>2</v>
      </c>
      <c r="C133" s="159">
        <v>5</v>
      </c>
      <c r="E133" s="160">
        <v>3</v>
      </c>
      <c r="F133" s="161">
        <v>39936</v>
      </c>
      <c r="G133" s="159">
        <v>7</v>
      </c>
      <c r="H133" s="159" t="s">
        <v>8</v>
      </c>
      <c r="I133" s="159" t="s">
        <v>130</v>
      </c>
      <c r="J133" s="159" t="s">
        <v>24</v>
      </c>
      <c r="K133" s="159" t="s">
        <v>27</v>
      </c>
      <c r="L133" s="159">
        <v>38</v>
      </c>
      <c r="M133" s="159">
        <f t="shared" si="3"/>
        <v>1370</v>
      </c>
      <c r="N133" s="183">
        <v>4200</v>
      </c>
      <c r="O133" s="159" t="s">
        <v>210</v>
      </c>
      <c r="P133" s="159">
        <f t="shared" si="4"/>
        <v>8895</v>
      </c>
    </row>
    <row r="134" spans="1:16">
      <c r="A134" s="159">
        <v>2009</v>
      </c>
      <c r="B134" s="159">
        <v>2</v>
      </c>
      <c r="C134" s="159">
        <v>5</v>
      </c>
      <c r="E134" s="160">
        <v>4</v>
      </c>
      <c r="F134" s="161">
        <v>39937</v>
      </c>
      <c r="G134" s="159">
        <v>1</v>
      </c>
      <c r="H134" s="159" t="s">
        <v>153</v>
      </c>
      <c r="I134" s="159" t="s">
        <v>156</v>
      </c>
      <c r="J134" s="159" t="s">
        <v>24</v>
      </c>
      <c r="K134" s="159" t="s">
        <v>27</v>
      </c>
      <c r="L134" s="159">
        <v>88</v>
      </c>
      <c r="M134" s="159">
        <f t="shared" si="3"/>
        <v>1458</v>
      </c>
      <c r="N134" s="183">
        <v>4200</v>
      </c>
      <c r="O134" s="159" t="s">
        <v>210</v>
      </c>
      <c r="P134" s="159">
        <f t="shared" si="4"/>
        <v>8983</v>
      </c>
    </row>
    <row r="135" spans="1:16">
      <c r="A135" s="159">
        <v>2009</v>
      </c>
      <c r="B135" s="159">
        <v>2</v>
      </c>
      <c r="C135" s="159">
        <v>5</v>
      </c>
      <c r="E135" s="160">
        <v>4</v>
      </c>
      <c r="F135" s="161">
        <v>39937</v>
      </c>
      <c r="G135" s="159">
        <v>1</v>
      </c>
      <c r="H135" s="159" t="s">
        <v>153</v>
      </c>
      <c r="I135" s="159" t="s">
        <v>155</v>
      </c>
      <c r="J135" s="159" t="s">
        <v>23</v>
      </c>
      <c r="K135" s="159" t="s">
        <v>23</v>
      </c>
      <c r="L135" s="159">
        <v>11</v>
      </c>
      <c r="M135" s="159">
        <f t="shared" si="3"/>
        <v>1469</v>
      </c>
      <c r="N135" s="183">
        <v>4200</v>
      </c>
      <c r="O135" s="159" t="s">
        <v>210</v>
      </c>
      <c r="P135" s="159">
        <f t="shared" si="4"/>
        <v>8994</v>
      </c>
    </row>
    <row r="136" spans="1:16">
      <c r="A136" s="159">
        <v>2009</v>
      </c>
      <c r="B136" s="159">
        <v>2</v>
      </c>
      <c r="C136" s="159">
        <v>5</v>
      </c>
      <c r="E136" s="160">
        <v>5</v>
      </c>
      <c r="F136" s="161">
        <v>39938</v>
      </c>
      <c r="G136" s="159">
        <v>2</v>
      </c>
      <c r="H136" s="159" t="s">
        <v>153</v>
      </c>
      <c r="I136" s="159" t="s">
        <v>155</v>
      </c>
      <c r="J136" s="159" t="s">
        <v>23</v>
      </c>
      <c r="K136" s="159" t="s">
        <v>23</v>
      </c>
      <c r="L136" s="159">
        <v>12</v>
      </c>
      <c r="M136" s="159">
        <f t="shared" si="3"/>
        <v>1481</v>
      </c>
      <c r="N136" s="183">
        <v>4200</v>
      </c>
      <c r="O136" s="159" t="s">
        <v>210</v>
      </c>
      <c r="P136" s="159">
        <f t="shared" si="4"/>
        <v>9006</v>
      </c>
    </row>
    <row r="137" spans="1:16">
      <c r="A137" s="159">
        <v>2009</v>
      </c>
      <c r="B137" s="159">
        <v>2</v>
      </c>
      <c r="C137" s="159">
        <v>5</v>
      </c>
      <c r="E137" s="160">
        <v>6</v>
      </c>
      <c r="F137" s="161">
        <v>39939</v>
      </c>
      <c r="G137" s="159">
        <v>3</v>
      </c>
      <c r="H137" s="159" t="s">
        <v>153</v>
      </c>
      <c r="I137" s="159" t="s">
        <v>155</v>
      </c>
      <c r="J137" s="159" t="s">
        <v>23</v>
      </c>
      <c r="K137" s="159" t="s">
        <v>23</v>
      </c>
      <c r="L137" s="159">
        <v>11</v>
      </c>
      <c r="M137" s="159">
        <f t="shared" si="3"/>
        <v>1492</v>
      </c>
      <c r="N137" s="183">
        <v>4200</v>
      </c>
      <c r="O137" s="159" t="s">
        <v>210</v>
      </c>
      <c r="P137" s="159">
        <f t="shared" si="4"/>
        <v>9017</v>
      </c>
    </row>
    <row r="138" spans="1:16">
      <c r="A138" s="159">
        <v>2009</v>
      </c>
      <c r="B138" s="159">
        <v>2</v>
      </c>
      <c r="C138" s="159">
        <v>5</v>
      </c>
      <c r="E138" s="160">
        <v>7</v>
      </c>
      <c r="F138" s="161">
        <v>39940</v>
      </c>
      <c r="G138" s="159">
        <v>4</v>
      </c>
      <c r="H138" s="159" t="s">
        <v>153</v>
      </c>
      <c r="I138" s="159" t="s">
        <v>155</v>
      </c>
      <c r="J138" s="159" t="s">
        <v>23</v>
      </c>
      <c r="K138" s="159" t="s">
        <v>23</v>
      </c>
      <c r="L138" s="159">
        <v>12</v>
      </c>
      <c r="M138" s="159">
        <f t="shared" si="3"/>
        <v>1504</v>
      </c>
      <c r="N138" s="183">
        <v>4200</v>
      </c>
      <c r="O138" s="159" t="s">
        <v>210</v>
      </c>
      <c r="P138" s="159">
        <f t="shared" si="4"/>
        <v>9029</v>
      </c>
    </row>
    <row r="139" spans="1:16">
      <c r="A139" s="159">
        <v>2009</v>
      </c>
      <c r="B139" s="159">
        <v>2</v>
      </c>
      <c r="C139" s="159">
        <v>5</v>
      </c>
      <c r="E139" s="160">
        <v>8</v>
      </c>
      <c r="F139" s="161">
        <v>39941</v>
      </c>
      <c r="G139" s="159">
        <v>5</v>
      </c>
      <c r="H139" s="159" t="s">
        <v>153</v>
      </c>
      <c r="I139" s="159" t="s">
        <v>155</v>
      </c>
      <c r="J139" s="159" t="s">
        <v>23</v>
      </c>
      <c r="K139" s="159" t="s">
        <v>23</v>
      </c>
      <c r="L139" s="159">
        <v>12</v>
      </c>
      <c r="M139" s="159">
        <f t="shared" si="3"/>
        <v>1516</v>
      </c>
      <c r="N139" s="183">
        <v>4200</v>
      </c>
      <c r="O139" s="159" t="s">
        <v>210</v>
      </c>
      <c r="P139" s="159">
        <f t="shared" si="4"/>
        <v>9041</v>
      </c>
    </row>
    <row r="140" spans="1:16">
      <c r="A140" s="159">
        <v>2009</v>
      </c>
      <c r="B140" s="159">
        <v>2</v>
      </c>
      <c r="C140" s="159">
        <v>5</v>
      </c>
      <c r="E140" s="160">
        <v>9</v>
      </c>
      <c r="F140" s="161">
        <v>39942</v>
      </c>
      <c r="G140" s="159">
        <v>6</v>
      </c>
      <c r="H140" s="159" t="s">
        <v>7</v>
      </c>
      <c r="I140" s="159" t="s">
        <v>97</v>
      </c>
      <c r="J140" s="159" t="s">
        <v>23</v>
      </c>
      <c r="K140" s="159" t="s">
        <v>23</v>
      </c>
      <c r="L140" s="159">
        <v>8</v>
      </c>
      <c r="M140" s="159">
        <f t="shared" si="3"/>
        <v>1524</v>
      </c>
      <c r="N140" s="183">
        <v>4200</v>
      </c>
      <c r="O140" s="159" t="s">
        <v>210</v>
      </c>
      <c r="P140" s="159">
        <f t="shared" si="4"/>
        <v>9049</v>
      </c>
    </row>
    <row r="141" spans="1:16">
      <c r="A141" s="159">
        <v>2009</v>
      </c>
      <c r="B141" s="159">
        <v>2</v>
      </c>
      <c r="C141" s="159">
        <v>5</v>
      </c>
      <c r="E141" s="160">
        <v>11</v>
      </c>
      <c r="F141" s="161">
        <v>39944</v>
      </c>
      <c r="G141" s="159">
        <v>1</v>
      </c>
      <c r="H141" s="159" t="s">
        <v>153</v>
      </c>
      <c r="I141" s="159" t="s">
        <v>155</v>
      </c>
      <c r="J141" s="159" t="s">
        <v>23</v>
      </c>
      <c r="K141" s="159" t="s">
        <v>23</v>
      </c>
      <c r="L141" s="159">
        <v>11</v>
      </c>
      <c r="M141" s="159">
        <f t="shared" si="3"/>
        <v>1535</v>
      </c>
      <c r="N141" s="183">
        <v>4200</v>
      </c>
      <c r="O141" s="159" t="s">
        <v>210</v>
      </c>
      <c r="P141" s="159">
        <f t="shared" si="4"/>
        <v>9060</v>
      </c>
    </row>
    <row r="142" spans="1:16">
      <c r="A142" s="159">
        <v>2009</v>
      </c>
      <c r="B142" s="159">
        <v>2</v>
      </c>
      <c r="C142" s="159">
        <v>5</v>
      </c>
      <c r="E142" s="160">
        <v>11</v>
      </c>
      <c r="F142" s="161">
        <v>39944</v>
      </c>
      <c r="G142" s="159">
        <v>1</v>
      </c>
      <c r="H142" s="159" t="s">
        <v>153</v>
      </c>
      <c r="I142" s="159" t="s">
        <v>156</v>
      </c>
      <c r="J142" s="159" t="s">
        <v>24</v>
      </c>
      <c r="K142" s="159" t="s">
        <v>27</v>
      </c>
      <c r="L142" s="159">
        <v>88</v>
      </c>
      <c r="M142" s="159">
        <f t="shared" si="3"/>
        <v>1623</v>
      </c>
      <c r="N142" s="183">
        <v>4200</v>
      </c>
      <c r="O142" s="159" t="s">
        <v>210</v>
      </c>
      <c r="P142" s="159">
        <f t="shared" si="4"/>
        <v>9148</v>
      </c>
    </row>
    <row r="143" spans="1:16">
      <c r="A143" s="159">
        <v>2009</v>
      </c>
      <c r="B143" s="159">
        <v>2</v>
      </c>
      <c r="C143" s="159">
        <v>5</v>
      </c>
      <c r="E143" s="160">
        <v>11</v>
      </c>
      <c r="F143" s="161">
        <v>39944</v>
      </c>
      <c r="G143" s="159">
        <v>1</v>
      </c>
      <c r="H143" s="159" t="s">
        <v>128</v>
      </c>
      <c r="I143" s="159" t="s">
        <v>97</v>
      </c>
      <c r="J143" s="159" t="s">
        <v>119</v>
      </c>
      <c r="K143" s="159" t="s">
        <v>122</v>
      </c>
      <c r="L143" s="159">
        <v>430</v>
      </c>
      <c r="M143" s="159">
        <f t="shared" si="3"/>
        <v>2053</v>
      </c>
      <c r="N143" s="183">
        <v>4200</v>
      </c>
      <c r="O143" s="159" t="s">
        <v>210</v>
      </c>
      <c r="P143" s="159">
        <f t="shared" si="4"/>
        <v>9578</v>
      </c>
    </row>
    <row r="144" spans="1:16">
      <c r="A144" s="159">
        <v>2009</v>
      </c>
      <c r="B144" s="159">
        <v>2</v>
      </c>
      <c r="C144" s="159">
        <v>5</v>
      </c>
      <c r="E144" s="160">
        <v>12</v>
      </c>
      <c r="F144" s="161">
        <v>39945</v>
      </c>
      <c r="G144" s="159">
        <v>2</v>
      </c>
      <c r="H144" s="159" t="s">
        <v>153</v>
      </c>
      <c r="I144" s="159" t="s">
        <v>155</v>
      </c>
      <c r="J144" s="159" t="s">
        <v>23</v>
      </c>
      <c r="K144" s="159" t="s">
        <v>23</v>
      </c>
      <c r="L144" s="159">
        <v>12</v>
      </c>
      <c r="M144" s="159">
        <f t="shared" si="3"/>
        <v>2065</v>
      </c>
      <c r="N144" s="183">
        <v>4200</v>
      </c>
      <c r="O144" s="159" t="s">
        <v>210</v>
      </c>
      <c r="P144" s="159">
        <f t="shared" si="4"/>
        <v>9590</v>
      </c>
    </row>
    <row r="145" spans="1:16">
      <c r="A145" s="159">
        <v>2009</v>
      </c>
      <c r="B145" s="159">
        <v>2</v>
      </c>
      <c r="C145" s="159">
        <v>5</v>
      </c>
      <c r="E145" s="160">
        <v>13</v>
      </c>
      <c r="F145" s="161">
        <v>39946</v>
      </c>
      <c r="G145" s="159">
        <v>3</v>
      </c>
      <c r="H145" s="159" t="s">
        <v>153</v>
      </c>
      <c r="I145" s="159" t="s">
        <v>155</v>
      </c>
      <c r="J145" s="159" t="s">
        <v>23</v>
      </c>
      <c r="K145" s="159" t="s">
        <v>23</v>
      </c>
      <c r="L145" s="159">
        <v>11</v>
      </c>
      <c r="M145" s="159">
        <f t="shared" si="3"/>
        <v>2076</v>
      </c>
      <c r="N145" s="183">
        <v>4200</v>
      </c>
      <c r="O145" s="159" t="s">
        <v>210</v>
      </c>
      <c r="P145" s="159">
        <f t="shared" si="4"/>
        <v>9601</v>
      </c>
    </row>
    <row r="146" spans="1:16">
      <c r="A146" s="159">
        <v>2009</v>
      </c>
      <c r="B146" s="159">
        <v>2</v>
      </c>
      <c r="C146" s="159">
        <v>5</v>
      </c>
      <c r="E146" s="160">
        <v>14</v>
      </c>
      <c r="F146" s="161">
        <v>39947</v>
      </c>
      <c r="G146" s="159">
        <v>4</v>
      </c>
      <c r="H146" s="159" t="s">
        <v>153</v>
      </c>
      <c r="I146" s="159" t="s">
        <v>155</v>
      </c>
      <c r="J146" s="159" t="s">
        <v>23</v>
      </c>
      <c r="K146" s="159" t="s">
        <v>23</v>
      </c>
      <c r="L146" s="159">
        <v>12</v>
      </c>
      <c r="M146" s="159">
        <f t="shared" si="3"/>
        <v>2088</v>
      </c>
      <c r="N146" s="183">
        <v>4200</v>
      </c>
      <c r="O146" s="159" t="s">
        <v>210</v>
      </c>
      <c r="P146" s="159">
        <f t="shared" si="4"/>
        <v>9613</v>
      </c>
    </row>
    <row r="147" spans="1:16">
      <c r="A147" s="159">
        <v>2009</v>
      </c>
      <c r="B147" s="159">
        <v>2</v>
      </c>
      <c r="C147" s="159">
        <v>5</v>
      </c>
      <c r="E147" s="160">
        <v>15</v>
      </c>
      <c r="F147" s="161">
        <v>39948</v>
      </c>
      <c r="G147" s="159">
        <v>5</v>
      </c>
      <c r="H147" s="159" t="s">
        <v>153</v>
      </c>
      <c r="I147" s="159" t="s">
        <v>155</v>
      </c>
      <c r="J147" s="159" t="s">
        <v>23</v>
      </c>
      <c r="K147" s="159" t="s">
        <v>23</v>
      </c>
      <c r="L147" s="159">
        <v>12</v>
      </c>
      <c r="M147" s="159">
        <f t="shared" si="3"/>
        <v>2100</v>
      </c>
      <c r="N147" s="183">
        <v>4200</v>
      </c>
      <c r="O147" s="159" t="s">
        <v>210</v>
      </c>
      <c r="P147" s="159">
        <f t="shared" si="4"/>
        <v>9625</v>
      </c>
    </row>
    <row r="148" spans="1:16">
      <c r="A148" s="159">
        <v>2009</v>
      </c>
      <c r="B148" s="159">
        <v>2</v>
      </c>
      <c r="C148" s="159">
        <v>5</v>
      </c>
      <c r="E148" s="160">
        <v>16</v>
      </c>
      <c r="F148" s="161">
        <v>39949</v>
      </c>
      <c r="G148" s="159">
        <v>6</v>
      </c>
      <c r="H148" s="159" t="s">
        <v>8</v>
      </c>
      <c r="I148" s="159" t="s">
        <v>131</v>
      </c>
      <c r="J148" s="159" t="s">
        <v>24</v>
      </c>
      <c r="K148" s="159" t="s">
        <v>27</v>
      </c>
      <c r="L148" s="159">
        <v>20</v>
      </c>
      <c r="M148" s="159">
        <f t="shared" si="3"/>
        <v>2120</v>
      </c>
      <c r="N148" s="183">
        <v>4200</v>
      </c>
      <c r="O148" s="159" t="s">
        <v>210</v>
      </c>
      <c r="P148" s="159">
        <f t="shared" si="4"/>
        <v>9645</v>
      </c>
    </row>
    <row r="149" spans="1:16">
      <c r="A149" s="159">
        <v>2009</v>
      </c>
      <c r="B149" s="159">
        <v>2</v>
      </c>
      <c r="C149" s="159">
        <v>5</v>
      </c>
      <c r="E149" s="160">
        <v>17</v>
      </c>
      <c r="F149" s="161">
        <v>39950</v>
      </c>
      <c r="G149" s="159">
        <v>7</v>
      </c>
      <c r="H149" s="159" t="s">
        <v>7</v>
      </c>
      <c r="I149" s="159" t="s">
        <v>58</v>
      </c>
      <c r="J149" s="159" t="s">
        <v>24</v>
      </c>
      <c r="K149" s="159" t="s">
        <v>27</v>
      </c>
      <c r="L149" s="159">
        <v>34</v>
      </c>
      <c r="M149" s="159">
        <f t="shared" si="3"/>
        <v>2154</v>
      </c>
      <c r="N149" s="183">
        <v>4200</v>
      </c>
      <c r="O149" s="159" t="s">
        <v>210</v>
      </c>
      <c r="P149" s="159">
        <f t="shared" si="4"/>
        <v>9679</v>
      </c>
    </row>
    <row r="150" spans="1:16">
      <c r="A150" s="159">
        <v>2009</v>
      </c>
      <c r="B150" s="159">
        <v>2</v>
      </c>
      <c r="C150" s="159">
        <v>5</v>
      </c>
      <c r="E150" s="160">
        <v>18</v>
      </c>
      <c r="F150" s="161">
        <v>39951</v>
      </c>
      <c r="G150" s="159">
        <v>1</v>
      </c>
      <c r="H150" s="159" t="s">
        <v>8</v>
      </c>
      <c r="I150" s="159" t="s">
        <v>130</v>
      </c>
      <c r="J150" s="159" t="s">
        <v>24</v>
      </c>
      <c r="K150" s="159" t="s">
        <v>27</v>
      </c>
      <c r="L150" s="159">
        <v>22</v>
      </c>
      <c r="M150" s="159">
        <f t="shared" si="3"/>
        <v>2176</v>
      </c>
      <c r="N150" s="183">
        <v>4200</v>
      </c>
      <c r="O150" s="159" t="s">
        <v>210</v>
      </c>
      <c r="P150" s="159">
        <f t="shared" si="4"/>
        <v>9701</v>
      </c>
    </row>
    <row r="151" spans="1:16">
      <c r="A151" s="159">
        <v>2009</v>
      </c>
      <c r="B151" s="159">
        <v>2</v>
      </c>
      <c r="C151" s="159">
        <v>5</v>
      </c>
      <c r="E151" s="160">
        <v>18</v>
      </c>
      <c r="F151" s="161">
        <v>39951</v>
      </c>
      <c r="G151" s="159">
        <v>1</v>
      </c>
      <c r="H151" s="159" t="s">
        <v>153</v>
      </c>
      <c r="I151" s="159" t="s">
        <v>155</v>
      </c>
      <c r="J151" s="159" t="s">
        <v>23</v>
      </c>
      <c r="K151" s="159" t="s">
        <v>23</v>
      </c>
      <c r="L151" s="159">
        <v>9</v>
      </c>
      <c r="M151" s="159">
        <f t="shared" si="3"/>
        <v>2185</v>
      </c>
      <c r="N151" s="183">
        <v>4200</v>
      </c>
      <c r="O151" s="159" t="s">
        <v>210</v>
      </c>
      <c r="P151" s="159">
        <f t="shared" si="4"/>
        <v>9710</v>
      </c>
    </row>
    <row r="152" spans="1:16">
      <c r="A152" s="159">
        <v>2009</v>
      </c>
      <c r="B152" s="159">
        <v>2</v>
      </c>
      <c r="C152" s="159">
        <v>5</v>
      </c>
      <c r="E152" s="160">
        <v>19</v>
      </c>
      <c r="F152" s="161">
        <v>39952</v>
      </c>
      <c r="G152" s="159">
        <v>2</v>
      </c>
      <c r="H152" s="159" t="s">
        <v>153</v>
      </c>
      <c r="I152" s="159" t="s">
        <v>155</v>
      </c>
      <c r="J152" s="159" t="s">
        <v>23</v>
      </c>
      <c r="K152" s="159" t="s">
        <v>23</v>
      </c>
      <c r="L152" s="159">
        <v>10</v>
      </c>
      <c r="M152" s="159">
        <f t="shared" si="3"/>
        <v>2195</v>
      </c>
      <c r="N152" s="183">
        <v>4200</v>
      </c>
      <c r="O152" s="159" t="s">
        <v>210</v>
      </c>
      <c r="P152" s="159">
        <f t="shared" si="4"/>
        <v>9720</v>
      </c>
    </row>
    <row r="153" spans="1:16">
      <c r="A153" s="159">
        <v>2009</v>
      </c>
      <c r="B153" s="159">
        <v>2</v>
      </c>
      <c r="C153" s="159">
        <v>5</v>
      </c>
      <c r="E153" s="160">
        <v>20</v>
      </c>
      <c r="F153" s="161">
        <v>39953</v>
      </c>
      <c r="G153" s="159">
        <v>3</v>
      </c>
      <c r="H153" s="159" t="s">
        <v>153</v>
      </c>
      <c r="I153" s="159" t="s">
        <v>155</v>
      </c>
      <c r="J153" s="159" t="s">
        <v>23</v>
      </c>
      <c r="K153" s="159" t="s">
        <v>23</v>
      </c>
      <c r="L153" s="159">
        <v>14</v>
      </c>
      <c r="M153" s="159">
        <f t="shared" si="3"/>
        <v>2209</v>
      </c>
      <c r="N153" s="183">
        <v>4200</v>
      </c>
      <c r="O153" s="159" t="s">
        <v>210</v>
      </c>
      <c r="P153" s="159">
        <f t="shared" si="4"/>
        <v>9734</v>
      </c>
    </row>
    <row r="154" spans="1:16">
      <c r="A154" s="159">
        <v>2009</v>
      </c>
      <c r="B154" s="159">
        <v>2</v>
      </c>
      <c r="C154" s="159">
        <v>5</v>
      </c>
      <c r="E154" s="160">
        <v>21</v>
      </c>
      <c r="F154" s="161">
        <v>39954</v>
      </c>
      <c r="G154" s="159">
        <v>4</v>
      </c>
      <c r="H154" s="159" t="s">
        <v>153</v>
      </c>
      <c r="I154" s="159" t="s">
        <v>155</v>
      </c>
      <c r="J154" s="159" t="s">
        <v>23</v>
      </c>
      <c r="K154" s="159" t="s">
        <v>23</v>
      </c>
      <c r="L154" s="159">
        <v>12</v>
      </c>
      <c r="M154" s="159">
        <f t="shared" si="3"/>
        <v>2221</v>
      </c>
      <c r="N154" s="183">
        <v>4200</v>
      </c>
      <c r="O154" s="159" t="s">
        <v>210</v>
      </c>
      <c r="P154" s="159">
        <f t="shared" si="4"/>
        <v>9746</v>
      </c>
    </row>
    <row r="155" spans="1:16">
      <c r="A155" s="159">
        <v>2009</v>
      </c>
      <c r="B155" s="159">
        <v>2</v>
      </c>
      <c r="C155" s="159">
        <v>5</v>
      </c>
      <c r="E155" s="160">
        <v>22</v>
      </c>
      <c r="F155" s="161">
        <v>39955</v>
      </c>
      <c r="G155" s="159">
        <v>5</v>
      </c>
      <c r="H155" s="159" t="s">
        <v>153</v>
      </c>
      <c r="I155" s="159" t="s">
        <v>155</v>
      </c>
      <c r="J155" s="159" t="s">
        <v>23</v>
      </c>
      <c r="K155" s="159" t="s">
        <v>23</v>
      </c>
      <c r="L155" s="159">
        <v>12</v>
      </c>
      <c r="M155" s="159">
        <f t="shared" si="3"/>
        <v>2233</v>
      </c>
      <c r="N155" s="183">
        <v>4200</v>
      </c>
      <c r="O155" s="159" t="s">
        <v>210</v>
      </c>
      <c r="P155" s="159">
        <f t="shared" si="4"/>
        <v>9758</v>
      </c>
    </row>
    <row r="156" spans="1:16">
      <c r="A156" s="159">
        <v>2009</v>
      </c>
      <c r="B156" s="159">
        <v>2</v>
      </c>
      <c r="C156" s="159">
        <v>5</v>
      </c>
      <c r="E156" s="160">
        <v>23</v>
      </c>
      <c r="F156" s="161">
        <v>39956</v>
      </c>
      <c r="G156" s="159">
        <v>6</v>
      </c>
      <c r="H156" s="159" t="s">
        <v>7</v>
      </c>
      <c r="I156" s="159" t="s">
        <v>137</v>
      </c>
      <c r="J156" s="159" t="s">
        <v>24</v>
      </c>
      <c r="K156" s="159" t="s">
        <v>27</v>
      </c>
      <c r="L156" s="159">
        <v>45</v>
      </c>
      <c r="M156" s="159">
        <f t="shared" si="3"/>
        <v>2278</v>
      </c>
      <c r="N156" s="183">
        <v>4200</v>
      </c>
      <c r="O156" s="159" t="s">
        <v>210</v>
      </c>
      <c r="P156" s="159">
        <f t="shared" si="4"/>
        <v>9803</v>
      </c>
    </row>
    <row r="157" spans="1:16">
      <c r="A157" s="159">
        <v>2009</v>
      </c>
      <c r="B157" s="159">
        <v>2</v>
      </c>
      <c r="C157" s="159">
        <v>5</v>
      </c>
      <c r="E157" s="160">
        <v>24</v>
      </c>
      <c r="F157" s="161">
        <v>39957</v>
      </c>
      <c r="G157" s="159">
        <v>7</v>
      </c>
      <c r="H157" s="159" t="s">
        <v>7</v>
      </c>
      <c r="I157" s="159" t="s">
        <v>58</v>
      </c>
      <c r="J157" s="159" t="s">
        <v>24</v>
      </c>
      <c r="K157" s="159" t="s">
        <v>27</v>
      </c>
      <c r="L157" s="159">
        <v>24</v>
      </c>
      <c r="M157" s="159">
        <f t="shared" si="3"/>
        <v>2302</v>
      </c>
      <c r="N157" s="183">
        <v>4200</v>
      </c>
      <c r="O157" s="159" t="s">
        <v>210</v>
      </c>
      <c r="P157" s="159">
        <f t="shared" si="4"/>
        <v>9827</v>
      </c>
    </row>
    <row r="158" spans="1:16">
      <c r="A158" s="159">
        <v>2009</v>
      </c>
      <c r="B158" s="159">
        <v>2</v>
      </c>
      <c r="C158" s="159">
        <v>5</v>
      </c>
      <c r="E158" s="160">
        <v>24</v>
      </c>
      <c r="F158" s="161">
        <v>39957</v>
      </c>
      <c r="G158" s="159">
        <v>7</v>
      </c>
      <c r="H158" s="159" t="s">
        <v>7</v>
      </c>
      <c r="I158" s="159" t="s">
        <v>43</v>
      </c>
      <c r="J158" s="159" t="s">
        <v>23</v>
      </c>
      <c r="K158" s="159" t="s">
        <v>23</v>
      </c>
      <c r="L158" s="159">
        <v>16</v>
      </c>
      <c r="M158" s="159">
        <f t="shared" si="3"/>
        <v>2318</v>
      </c>
      <c r="N158" s="183">
        <v>4200</v>
      </c>
      <c r="O158" s="159" t="s">
        <v>210</v>
      </c>
      <c r="P158" s="159">
        <f t="shared" si="4"/>
        <v>9843</v>
      </c>
    </row>
    <row r="159" spans="1:16">
      <c r="A159" s="159">
        <v>2009</v>
      </c>
      <c r="B159" s="159">
        <v>2</v>
      </c>
      <c r="C159" s="159">
        <v>5</v>
      </c>
      <c r="E159" s="160">
        <v>25</v>
      </c>
      <c r="F159" s="161">
        <v>39958</v>
      </c>
      <c r="G159" s="159">
        <v>1</v>
      </c>
      <c r="H159" s="159" t="s">
        <v>153</v>
      </c>
      <c r="I159" s="159" t="s">
        <v>155</v>
      </c>
      <c r="J159" s="159" t="s">
        <v>23</v>
      </c>
      <c r="K159" s="159" t="s">
        <v>23</v>
      </c>
      <c r="L159" s="159">
        <v>14</v>
      </c>
      <c r="M159" s="159">
        <f t="shared" si="3"/>
        <v>2332</v>
      </c>
      <c r="N159" s="183">
        <v>4200</v>
      </c>
      <c r="O159" s="159" t="s">
        <v>210</v>
      </c>
      <c r="P159" s="159">
        <f t="shared" si="4"/>
        <v>9857</v>
      </c>
    </row>
    <row r="160" spans="1:16">
      <c r="A160" s="159">
        <v>2009</v>
      </c>
      <c r="B160" s="159">
        <v>2</v>
      </c>
      <c r="C160" s="159">
        <v>5</v>
      </c>
      <c r="E160" s="160">
        <v>26</v>
      </c>
      <c r="F160" s="161">
        <v>39959</v>
      </c>
      <c r="G160" s="159">
        <v>2</v>
      </c>
      <c r="H160" s="159" t="s">
        <v>153</v>
      </c>
      <c r="I160" s="159" t="s">
        <v>155</v>
      </c>
      <c r="J160" s="159" t="s">
        <v>23</v>
      </c>
      <c r="K160" s="159" t="s">
        <v>23</v>
      </c>
      <c r="L160" s="159">
        <v>12</v>
      </c>
      <c r="M160" s="159">
        <f t="shared" si="3"/>
        <v>2344</v>
      </c>
      <c r="N160" s="183">
        <v>4200</v>
      </c>
      <c r="O160" s="159" t="s">
        <v>210</v>
      </c>
      <c r="P160" s="159">
        <f t="shared" si="4"/>
        <v>9869</v>
      </c>
    </row>
    <row r="161" spans="1:16">
      <c r="A161" s="159">
        <v>2009</v>
      </c>
      <c r="B161" s="159">
        <v>2</v>
      </c>
      <c r="C161" s="159">
        <v>5</v>
      </c>
      <c r="E161" s="160">
        <v>27</v>
      </c>
      <c r="F161" s="161">
        <v>39960</v>
      </c>
      <c r="G161" s="159">
        <v>3</v>
      </c>
      <c r="H161" s="159" t="s">
        <v>153</v>
      </c>
      <c r="I161" s="159" t="s">
        <v>155</v>
      </c>
      <c r="J161" s="159" t="s">
        <v>23</v>
      </c>
      <c r="K161" s="159" t="s">
        <v>23</v>
      </c>
      <c r="L161" s="159">
        <v>14</v>
      </c>
      <c r="M161" s="159">
        <f t="shared" si="3"/>
        <v>2358</v>
      </c>
      <c r="N161" s="183">
        <v>4200</v>
      </c>
      <c r="O161" s="159" t="s">
        <v>210</v>
      </c>
      <c r="P161" s="159">
        <f t="shared" si="4"/>
        <v>9883</v>
      </c>
    </row>
    <row r="162" spans="1:16">
      <c r="A162" s="159">
        <v>2009</v>
      </c>
      <c r="B162" s="159">
        <v>2</v>
      </c>
      <c r="C162" s="159">
        <v>5</v>
      </c>
      <c r="E162" s="160">
        <v>28</v>
      </c>
      <c r="F162" s="161">
        <v>39961</v>
      </c>
      <c r="G162" s="159">
        <v>4</v>
      </c>
      <c r="H162" s="159" t="s">
        <v>153</v>
      </c>
      <c r="I162" s="159" t="s">
        <v>155</v>
      </c>
      <c r="J162" s="159" t="s">
        <v>23</v>
      </c>
      <c r="K162" s="159" t="s">
        <v>23</v>
      </c>
      <c r="L162" s="159">
        <v>12</v>
      </c>
      <c r="M162" s="159">
        <f t="shared" si="3"/>
        <v>2370</v>
      </c>
      <c r="N162" s="183">
        <v>4200</v>
      </c>
      <c r="O162" s="159" t="s">
        <v>210</v>
      </c>
      <c r="P162" s="159">
        <f t="shared" si="4"/>
        <v>9895</v>
      </c>
    </row>
    <row r="163" spans="1:16" s="168" customFormat="1">
      <c r="A163" s="165">
        <v>2009</v>
      </c>
      <c r="B163" s="165">
        <v>2</v>
      </c>
      <c r="C163" s="165">
        <v>5</v>
      </c>
      <c r="D163" s="165"/>
      <c r="E163" s="166">
        <v>29</v>
      </c>
      <c r="F163" s="167">
        <v>39962</v>
      </c>
      <c r="G163" s="165">
        <v>5</v>
      </c>
      <c r="H163" s="165" t="s">
        <v>153</v>
      </c>
      <c r="I163" s="165" t="s">
        <v>155</v>
      </c>
      <c r="J163" s="165" t="s">
        <v>23</v>
      </c>
      <c r="K163" s="165" t="s">
        <v>23</v>
      </c>
      <c r="L163" s="165">
        <v>15</v>
      </c>
      <c r="M163" s="159">
        <f t="shared" si="3"/>
        <v>2385</v>
      </c>
      <c r="N163" s="183">
        <v>4200</v>
      </c>
      <c r="O163" s="159" t="s">
        <v>210</v>
      </c>
      <c r="P163" s="159">
        <f t="shared" si="4"/>
        <v>9910</v>
      </c>
    </row>
    <row r="164" spans="1:16">
      <c r="A164" s="159">
        <v>2009</v>
      </c>
      <c r="B164" s="159">
        <v>2</v>
      </c>
      <c r="C164" s="159">
        <v>6</v>
      </c>
      <c r="E164" s="160">
        <v>1</v>
      </c>
      <c r="F164" s="161">
        <v>39965</v>
      </c>
      <c r="G164" s="159">
        <v>1</v>
      </c>
      <c r="H164" s="159" t="s">
        <v>153</v>
      </c>
      <c r="I164" s="159" t="s">
        <v>155</v>
      </c>
      <c r="J164" s="159" t="s">
        <v>23</v>
      </c>
      <c r="K164" s="159" t="s">
        <v>23</v>
      </c>
      <c r="L164" s="159">
        <v>10</v>
      </c>
      <c r="M164" s="159">
        <v>10</v>
      </c>
      <c r="N164" s="183">
        <v>4200</v>
      </c>
      <c r="O164" s="159" t="s">
        <v>210</v>
      </c>
      <c r="P164" s="159">
        <f t="shared" si="4"/>
        <v>9920</v>
      </c>
    </row>
    <row r="165" spans="1:16">
      <c r="A165" s="159">
        <v>2009</v>
      </c>
      <c r="B165" s="159">
        <v>2</v>
      </c>
      <c r="C165" s="159">
        <v>6</v>
      </c>
      <c r="E165" s="160">
        <v>1</v>
      </c>
      <c r="F165" s="161">
        <v>39965</v>
      </c>
      <c r="G165" s="159">
        <v>1</v>
      </c>
      <c r="H165" s="159" t="s">
        <v>153</v>
      </c>
      <c r="I165" s="159" t="s">
        <v>156</v>
      </c>
      <c r="J165" s="159" t="s">
        <v>24</v>
      </c>
      <c r="K165" s="159" t="s">
        <v>27</v>
      </c>
      <c r="L165" s="159">
        <v>88</v>
      </c>
      <c r="M165" s="159">
        <v>98</v>
      </c>
      <c r="N165" s="183">
        <v>4200</v>
      </c>
      <c r="O165" s="159" t="s">
        <v>210</v>
      </c>
      <c r="P165" s="159">
        <f t="shared" si="4"/>
        <v>10008</v>
      </c>
    </row>
    <row r="166" spans="1:16">
      <c r="A166" s="159">
        <v>2009</v>
      </c>
      <c r="B166" s="159">
        <v>2</v>
      </c>
      <c r="C166" s="159">
        <v>6</v>
      </c>
      <c r="E166" s="160">
        <v>2</v>
      </c>
      <c r="F166" s="161">
        <v>39966</v>
      </c>
      <c r="G166" s="159">
        <v>2</v>
      </c>
      <c r="H166" s="159" t="s">
        <v>153</v>
      </c>
      <c r="I166" s="159" t="s">
        <v>155</v>
      </c>
      <c r="J166" s="159" t="s">
        <v>23</v>
      </c>
      <c r="K166" s="159" t="s">
        <v>23</v>
      </c>
      <c r="L166" s="159">
        <v>12</v>
      </c>
      <c r="M166" s="159">
        <v>110</v>
      </c>
      <c r="N166" s="183">
        <v>4200</v>
      </c>
      <c r="O166" s="159" t="s">
        <v>210</v>
      </c>
      <c r="P166" s="159">
        <f t="shared" si="4"/>
        <v>10020</v>
      </c>
    </row>
    <row r="167" spans="1:16">
      <c r="A167" s="159">
        <v>2009</v>
      </c>
      <c r="B167" s="159">
        <v>2</v>
      </c>
      <c r="C167" s="159">
        <v>6</v>
      </c>
      <c r="E167" s="160">
        <v>2</v>
      </c>
      <c r="F167" s="161">
        <v>39966</v>
      </c>
      <c r="G167" s="159">
        <v>2</v>
      </c>
      <c r="H167" s="159" t="s">
        <v>128</v>
      </c>
      <c r="I167" s="159" t="s">
        <v>97</v>
      </c>
      <c r="J167" s="159" t="s">
        <v>119</v>
      </c>
      <c r="K167" s="159" t="s">
        <v>122</v>
      </c>
      <c r="L167" s="159">
        <v>430</v>
      </c>
      <c r="M167" s="159">
        <v>540</v>
      </c>
      <c r="N167" s="183">
        <v>4200</v>
      </c>
      <c r="O167" s="159" t="s">
        <v>210</v>
      </c>
      <c r="P167" s="159">
        <f t="shared" si="4"/>
        <v>10450</v>
      </c>
    </row>
    <row r="168" spans="1:16">
      <c r="A168" s="159">
        <v>2009</v>
      </c>
      <c r="B168" s="159">
        <v>2</v>
      </c>
      <c r="C168" s="159">
        <v>6</v>
      </c>
      <c r="E168" s="160">
        <v>3</v>
      </c>
      <c r="F168" s="161">
        <v>39967</v>
      </c>
      <c r="G168" s="159">
        <v>3</v>
      </c>
      <c r="H168" s="159" t="s">
        <v>153</v>
      </c>
      <c r="I168" s="159" t="s">
        <v>155</v>
      </c>
      <c r="J168" s="159" t="s">
        <v>23</v>
      </c>
      <c r="K168" s="159" t="s">
        <v>23</v>
      </c>
      <c r="L168" s="159">
        <v>9</v>
      </c>
      <c r="M168" s="159">
        <v>549</v>
      </c>
      <c r="N168" s="183">
        <v>4200</v>
      </c>
      <c r="O168" s="159" t="s">
        <v>210</v>
      </c>
      <c r="P168" s="159">
        <f t="shared" si="4"/>
        <v>10459</v>
      </c>
    </row>
    <row r="169" spans="1:16">
      <c r="A169" s="159">
        <v>2009</v>
      </c>
      <c r="B169" s="159">
        <v>2</v>
      </c>
      <c r="C169" s="159">
        <v>6</v>
      </c>
      <c r="E169" s="160">
        <v>4</v>
      </c>
      <c r="F169" s="161">
        <v>39968</v>
      </c>
      <c r="G169" s="159">
        <v>4</v>
      </c>
      <c r="H169" s="159" t="s">
        <v>153</v>
      </c>
      <c r="I169" s="159" t="s">
        <v>155</v>
      </c>
      <c r="J169" s="159" t="s">
        <v>23</v>
      </c>
      <c r="K169" s="159" t="s">
        <v>23</v>
      </c>
      <c r="L169" s="159">
        <v>12</v>
      </c>
      <c r="M169" s="159">
        <v>561</v>
      </c>
      <c r="N169" s="183">
        <v>4200</v>
      </c>
      <c r="O169" s="159" t="s">
        <v>210</v>
      </c>
      <c r="P169" s="159">
        <f t="shared" si="4"/>
        <v>10471</v>
      </c>
    </row>
    <row r="170" spans="1:16">
      <c r="A170" s="159">
        <v>2009</v>
      </c>
      <c r="B170" s="159">
        <v>2</v>
      </c>
      <c r="C170" s="159">
        <v>6</v>
      </c>
      <c r="E170" s="160">
        <v>5</v>
      </c>
      <c r="F170" s="161">
        <v>39969</v>
      </c>
      <c r="G170" s="159">
        <v>5</v>
      </c>
      <c r="H170" s="159" t="s">
        <v>153</v>
      </c>
      <c r="I170" s="159" t="s">
        <v>155</v>
      </c>
      <c r="J170" s="159" t="s">
        <v>23</v>
      </c>
      <c r="K170" s="159" t="s">
        <v>23</v>
      </c>
      <c r="L170" s="159">
        <v>15</v>
      </c>
      <c r="M170" s="159">
        <v>576</v>
      </c>
      <c r="N170" s="183">
        <v>4200</v>
      </c>
      <c r="O170" s="159" t="s">
        <v>210</v>
      </c>
      <c r="P170" s="159">
        <f t="shared" si="4"/>
        <v>10486</v>
      </c>
    </row>
    <row r="171" spans="1:16">
      <c r="A171" s="159">
        <v>2009</v>
      </c>
      <c r="B171" s="159">
        <v>2</v>
      </c>
      <c r="C171" s="159">
        <v>6</v>
      </c>
      <c r="E171" s="160">
        <v>6</v>
      </c>
      <c r="F171" s="161">
        <v>39970</v>
      </c>
      <c r="G171" s="159">
        <v>6</v>
      </c>
      <c r="H171" s="159" t="s">
        <v>8</v>
      </c>
      <c r="I171" s="159" t="s">
        <v>130</v>
      </c>
      <c r="J171" s="159" t="s">
        <v>24</v>
      </c>
      <c r="K171" s="159" t="s">
        <v>197</v>
      </c>
      <c r="L171" s="159">
        <v>28</v>
      </c>
      <c r="M171" s="159">
        <v>604</v>
      </c>
      <c r="N171" s="183">
        <v>4200</v>
      </c>
      <c r="O171" s="159" t="s">
        <v>210</v>
      </c>
      <c r="P171" s="159">
        <f t="shared" si="4"/>
        <v>10514</v>
      </c>
    </row>
    <row r="172" spans="1:16">
      <c r="A172" s="159">
        <v>2009</v>
      </c>
      <c r="B172" s="159">
        <v>2</v>
      </c>
      <c r="C172" s="159">
        <v>6</v>
      </c>
      <c r="E172" s="160">
        <v>8</v>
      </c>
      <c r="F172" s="161">
        <v>39972</v>
      </c>
      <c r="G172" s="159">
        <v>1</v>
      </c>
      <c r="H172" s="159" t="s">
        <v>153</v>
      </c>
      <c r="I172" s="159" t="s">
        <v>155</v>
      </c>
      <c r="J172" s="159" t="s">
        <v>23</v>
      </c>
      <c r="K172" s="159" t="s">
        <v>23</v>
      </c>
      <c r="L172" s="159">
        <v>12</v>
      </c>
      <c r="M172" s="159">
        <v>616</v>
      </c>
      <c r="N172" s="183">
        <v>4200</v>
      </c>
      <c r="O172" s="159" t="s">
        <v>210</v>
      </c>
      <c r="P172" s="159">
        <f t="shared" si="4"/>
        <v>10526</v>
      </c>
    </row>
    <row r="173" spans="1:16">
      <c r="A173" s="159">
        <v>2009</v>
      </c>
      <c r="B173" s="159">
        <v>2</v>
      </c>
      <c r="C173" s="159">
        <v>6</v>
      </c>
      <c r="E173" s="160">
        <v>9</v>
      </c>
      <c r="F173" s="161">
        <v>39973</v>
      </c>
      <c r="G173" s="159">
        <v>2</v>
      </c>
      <c r="H173" s="159" t="s">
        <v>153</v>
      </c>
      <c r="I173" s="159" t="s">
        <v>155</v>
      </c>
      <c r="J173" s="159" t="s">
        <v>23</v>
      </c>
      <c r="K173" s="159" t="s">
        <v>23</v>
      </c>
      <c r="L173" s="159">
        <v>14</v>
      </c>
      <c r="M173" s="159">
        <v>630</v>
      </c>
      <c r="N173" s="183">
        <v>4200</v>
      </c>
      <c r="O173" s="159" t="s">
        <v>210</v>
      </c>
      <c r="P173" s="159">
        <f t="shared" si="4"/>
        <v>10540</v>
      </c>
    </row>
    <row r="174" spans="1:16">
      <c r="A174" s="159">
        <v>2009</v>
      </c>
      <c r="B174" s="159">
        <v>2</v>
      </c>
      <c r="C174" s="159">
        <v>6</v>
      </c>
      <c r="E174" s="160">
        <v>10</v>
      </c>
      <c r="F174" s="161">
        <v>39974</v>
      </c>
      <c r="G174" s="159">
        <v>3</v>
      </c>
      <c r="H174" s="159" t="s">
        <v>153</v>
      </c>
      <c r="I174" s="159" t="s">
        <v>155</v>
      </c>
      <c r="J174" s="159" t="s">
        <v>23</v>
      </c>
      <c r="K174" s="159" t="s">
        <v>23</v>
      </c>
      <c r="L174" s="159">
        <v>12</v>
      </c>
      <c r="M174" s="159">
        <v>642</v>
      </c>
      <c r="N174" s="183">
        <v>4200</v>
      </c>
      <c r="O174" s="159" t="s">
        <v>210</v>
      </c>
      <c r="P174" s="159">
        <f t="shared" si="4"/>
        <v>10552</v>
      </c>
    </row>
    <row r="175" spans="1:16">
      <c r="A175" s="159">
        <v>2009</v>
      </c>
      <c r="B175" s="159">
        <v>2</v>
      </c>
      <c r="C175" s="159">
        <v>6</v>
      </c>
      <c r="E175" s="160">
        <v>11</v>
      </c>
      <c r="F175" s="161">
        <v>39975</v>
      </c>
      <c r="G175" s="159">
        <v>4</v>
      </c>
      <c r="H175" s="159" t="s">
        <v>153</v>
      </c>
      <c r="I175" s="159" t="s">
        <v>155</v>
      </c>
      <c r="J175" s="159" t="s">
        <v>23</v>
      </c>
      <c r="K175" s="159" t="s">
        <v>23</v>
      </c>
      <c r="L175" s="159">
        <v>15</v>
      </c>
      <c r="M175" s="159">
        <v>657</v>
      </c>
      <c r="N175" s="183">
        <v>4200</v>
      </c>
      <c r="O175" s="159" t="s">
        <v>210</v>
      </c>
      <c r="P175" s="159">
        <f t="shared" si="4"/>
        <v>10567</v>
      </c>
    </row>
    <row r="176" spans="1:16">
      <c r="A176" s="159">
        <v>2009</v>
      </c>
      <c r="B176" s="159">
        <v>2</v>
      </c>
      <c r="C176" s="159">
        <v>6</v>
      </c>
      <c r="E176" s="160">
        <v>12</v>
      </c>
      <c r="F176" s="161">
        <v>39976</v>
      </c>
      <c r="G176" s="159">
        <v>5</v>
      </c>
      <c r="H176" s="159" t="s">
        <v>153</v>
      </c>
      <c r="I176" s="159" t="s">
        <v>155</v>
      </c>
      <c r="J176" s="159" t="s">
        <v>23</v>
      </c>
      <c r="K176" s="159" t="s">
        <v>23</v>
      </c>
      <c r="L176" s="159">
        <v>12</v>
      </c>
      <c r="M176" s="159">
        <v>669</v>
      </c>
      <c r="N176" s="183">
        <v>4200</v>
      </c>
      <c r="O176" s="159" t="s">
        <v>210</v>
      </c>
      <c r="P176" s="159">
        <f t="shared" si="4"/>
        <v>10579</v>
      </c>
    </row>
    <row r="177" spans="1:16">
      <c r="A177" s="159">
        <v>2009</v>
      </c>
      <c r="B177" s="159">
        <v>2</v>
      </c>
      <c r="C177" s="159">
        <v>6</v>
      </c>
      <c r="E177" s="160">
        <v>15</v>
      </c>
      <c r="F177" s="161">
        <v>39979</v>
      </c>
      <c r="G177" s="159">
        <v>1</v>
      </c>
      <c r="H177" s="159" t="s">
        <v>153</v>
      </c>
      <c r="I177" s="159" t="s">
        <v>155</v>
      </c>
      <c r="J177" s="159" t="s">
        <v>23</v>
      </c>
      <c r="K177" s="159" t="s">
        <v>23</v>
      </c>
      <c r="L177" s="159">
        <v>14</v>
      </c>
      <c r="M177" s="159">
        <v>683</v>
      </c>
      <c r="N177" s="183">
        <v>4200</v>
      </c>
      <c r="O177" s="159" t="s">
        <v>210</v>
      </c>
      <c r="P177" s="159">
        <f t="shared" si="4"/>
        <v>10593</v>
      </c>
    </row>
    <row r="178" spans="1:16">
      <c r="A178" s="159">
        <v>2009</v>
      </c>
      <c r="B178" s="159">
        <v>2</v>
      </c>
      <c r="C178" s="159">
        <v>6</v>
      </c>
      <c r="E178" s="160">
        <v>15</v>
      </c>
      <c r="F178" s="161">
        <v>39979</v>
      </c>
      <c r="G178" s="159">
        <v>1</v>
      </c>
      <c r="H178" s="159" t="s">
        <v>128</v>
      </c>
      <c r="I178" s="159" t="s">
        <v>97</v>
      </c>
      <c r="J178" s="159" t="s">
        <v>119</v>
      </c>
      <c r="K178" s="159" t="s">
        <v>122</v>
      </c>
      <c r="L178" s="159">
        <v>430</v>
      </c>
      <c r="M178" s="159">
        <v>1113</v>
      </c>
      <c r="N178" s="183">
        <v>4200</v>
      </c>
      <c r="O178" s="159" t="s">
        <v>210</v>
      </c>
      <c r="P178" s="159">
        <f t="shared" si="4"/>
        <v>11023</v>
      </c>
    </row>
    <row r="179" spans="1:16">
      <c r="A179" s="159">
        <v>2009</v>
      </c>
      <c r="B179" s="159">
        <v>2</v>
      </c>
      <c r="C179" s="159">
        <v>6</v>
      </c>
      <c r="E179" s="160">
        <v>15</v>
      </c>
      <c r="F179" s="161">
        <v>39979</v>
      </c>
      <c r="G179" s="159">
        <v>1</v>
      </c>
      <c r="H179" s="159" t="s">
        <v>8</v>
      </c>
      <c r="I179" s="159" t="s">
        <v>131</v>
      </c>
      <c r="J179" s="159" t="s">
        <v>24</v>
      </c>
      <c r="K179" s="159" t="s">
        <v>27</v>
      </c>
      <c r="L179" s="159">
        <v>20</v>
      </c>
      <c r="M179" s="159">
        <v>1133</v>
      </c>
      <c r="N179" s="183">
        <v>4200</v>
      </c>
      <c r="O179" s="159" t="s">
        <v>210</v>
      </c>
      <c r="P179" s="159">
        <f t="shared" si="4"/>
        <v>11043</v>
      </c>
    </row>
    <row r="180" spans="1:16">
      <c r="A180" s="159">
        <v>2009</v>
      </c>
      <c r="B180" s="159">
        <v>2</v>
      </c>
      <c r="C180" s="159">
        <v>6</v>
      </c>
      <c r="E180" s="160">
        <v>16</v>
      </c>
      <c r="F180" s="161">
        <v>39949</v>
      </c>
      <c r="G180" s="159">
        <v>2</v>
      </c>
      <c r="H180" s="159" t="s">
        <v>153</v>
      </c>
      <c r="I180" s="159" t="s">
        <v>155</v>
      </c>
      <c r="J180" s="159" t="s">
        <v>23</v>
      </c>
      <c r="K180" s="159" t="s">
        <v>23</v>
      </c>
      <c r="L180" s="159">
        <v>12</v>
      </c>
      <c r="M180" s="159">
        <v>1145</v>
      </c>
      <c r="N180" s="183">
        <v>4200</v>
      </c>
      <c r="O180" s="159" t="s">
        <v>210</v>
      </c>
      <c r="P180" s="159">
        <f t="shared" si="4"/>
        <v>11055</v>
      </c>
    </row>
    <row r="181" spans="1:16">
      <c r="A181" s="159">
        <v>2009</v>
      </c>
      <c r="B181" s="159">
        <v>2</v>
      </c>
      <c r="C181" s="159">
        <v>6</v>
      </c>
      <c r="E181" s="160">
        <v>17</v>
      </c>
      <c r="F181" s="161">
        <v>39981</v>
      </c>
      <c r="G181" s="159">
        <v>3</v>
      </c>
      <c r="H181" s="159" t="s">
        <v>153</v>
      </c>
      <c r="I181" s="159" t="s">
        <v>155</v>
      </c>
      <c r="J181" s="159" t="s">
        <v>23</v>
      </c>
      <c r="K181" s="159" t="s">
        <v>23</v>
      </c>
      <c r="L181" s="159">
        <v>12</v>
      </c>
      <c r="M181" s="159">
        <v>1157</v>
      </c>
      <c r="N181" s="183">
        <v>4200</v>
      </c>
      <c r="O181" s="159" t="s">
        <v>210</v>
      </c>
      <c r="P181" s="159">
        <f t="shared" si="4"/>
        <v>11067</v>
      </c>
    </row>
    <row r="182" spans="1:16">
      <c r="A182" s="159">
        <v>2009</v>
      </c>
      <c r="B182" s="159">
        <v>2</v>
      </c>
      <c r="C182" s="159">
        <v>6</v>
      </c>
      <c r="E182" s="160">
        <v>18</v>
      </c>
      <c r="F182" s="161">
        <v>39982</v>
      </c>
      <c r="G182" s="159">
        <v>4</v>
      </c>
      <c r="H182" s="159" t="s">
        <v>153</v>
      </c>
      <c r="I182" s="159" t="s">
        <v>155</v>
      </c>
      <c r="J182" s="159" t="s">
        <v>23</v>
      </c>
      <c r="K182" s="159" t="s">
        <v>23</v>
      </c>
      <c r="L182" s="159">
        <v>12</v>
      </c>
      <c r="M182" s="159">
        <v>1169</v>
      </c>
      <c r="N182" s="183">
        <v>4200</v>
      </c>
      <c r="O182" s="159" t="s">
        <v>210</v>
      </c>
      <c r="P182" s="159">
        <f t="shared" si="4"/>
        <v>11079</v>
      </c>
    </row>
    <row r="183" spans="1:16">
      <c r="A183" s="159">
        <v>2009</v>
      </c>
      <c r="B183" s="159">
        <v>2</v>
      </c>
      <c r="C183" s="159">
        <v>6</v>
      </c>
      <c r="E183" s="160">
        <v>19</v>
      </c>
      <c r="F183" s="161">
        <v>39983</v>
      </c>
      <c r="G183" s="159">
        <v>5</v>
      </c>
      <c r="H183" s="159" t="s">
        <v>153</v>
      </c>
      <c r="I183" s="159" t="s">
        <v>155</v>
      </c>
      <c r="J183" s="159" t="s">
        <v>23</v>
      </c>
      <c r="K183" s="159" t="s">
        <v>23</v>
      </c>
      <c r="L183" s="159">
        <v>12</v>
      </c>
      <c r="M183" s="159">
        <v>1181</v>
      </c>
      <c r="N183" s="183">
        <v>4200</v>
      </c>
      <c r="O183" s="159" t="s">
        <v>210</v>
      </c>
      <c r="P183" s="159">
        <f t="shared" si="4"/>
        <v>11091</v>
      </c>
    </row>
    <row r="184" spans="1:16">
      <c r="A184" s="159">
        <v>2009</v>
      </c>
      <c r="B184" s="159">
        <v>2</v>
      </c>
      <c r="C184" s="159">
        <v>6</v>
      </c>
      <c r="E184" s="160">
        <v>19</v>
      </c>
      <c r="F184" s="161">
        <v>39983</v>
      </c>
      <c r="G184" s="159">
        <v>5</v>
      </c>
      <c r="H184" s="159" t="s">
        <v>8</v>
      </c>
      <c r="I184" s="159" t="s">
        <v>143</v>
      </c>
      <c r="J184" s="159" t="s">
        <v>24</v>
      </c>
      <c r="K184" s="159" t="s">
        <v>27</v>
      </c>
      <c r="L184" s="159">
        <v>32</v>
      </c>
      <c r="M184" s="159">
        <v>1213</v>
      </c>
      <c r="N184" s="183">
        <v>4200</v>
      </c>
      <c r="O184" s="159" t="s">
        <v>210</v>
      </c>
      <c r="P184" s="159">
        <f t="shared" si="4"/>
        <v>11123</v>
      </c>
    </row>
    <row r="185" spans="1:16">
      <c r="A185" s="159">
        <v>2009</v>
      </c>
      <c r="B185" s="159">
        <v>2</v>
      </c>
      <c r="C185" s="159">
        <v>6</v>
      </c>
      <c r="E185" s="160">
        <v>19</v>
      </c>
      <c r="F185" s="161">
        <v>39983</v>
      </c>
      <c r="G185" s="159">
        <v>5</v>
      </c>
      <c r="H185" s="159" t="s">
        <v>8</v>
      </c>
      <c r="I185" s="159" t="s">
        <v>144</v>
      </c>
      <c r="J185" s="159" t="s">
        <v>24</v>
      </c>
      <c r="K185" s="159" t="s">
        <v>27</v>
      </c>
      <c r="L185" s="159">
        <v>25</v>
      </c>
      <c r="M185" s="159">
        <v>1238</v>
      </c>
      <c r="N185" s="183">
        <v>4200</v>
      </c>
      <c r="O185" s="159" t="s">
        <v>210</v>
      </c>
      <c r="P185" s="159">
        <f t="shared" si="4"/>
        <v>11148</v>
      </c>
    </row>
    <row r="186" spans="1:16">
      <c r="A186" s="159">
        <v>2009</v>
      </c>
      <c r="B186" s="159">
        <v>2</v>
      </c>
      <c r="C186" s="159">
        <v>6</v>
      </c>
      <c r="E186" s="160">
        <v>19</v>
      </c>
      <c r="F186" s="161">
        <v>39983</v>
      </c>
      <c r="G186" s="159">
        <v>5</v>
      </c>
      <c r="H186" s="159" t="s">
        <v>8</v>
      </c>
      <c r="I186" s="159" t="s">
        <v>142</v>
      </c>
      <c r="J186" s="159" t="s">
        <v>24</v>
      </c>
      <c r="K186" s="159" t="s">
        <v>27</v>
      </c>
      <c r="L186" s="159">
        <v>20</v>
      </c>
      <c r="M186" s="159">
        <v>1258</v>
      </c>
      <c r="N186" s="183">
        <v>4200</v>
      </c>
      <c r="O186" s="159" t="s">
        <v>210</v>
      </c>
      <c r="P186" s="159">
        <f t="shared" si="4"/>
        <v>11168</v>
      </c>
    </row>
    <row r="187" spans="1:16">
      <c r="A187" s="159">
        <v>2009</v>
      </c>
      <c r="B187" s="159">
        <v>2</v>
      </c>
      <c r="C187" s="159">
        <v>6</v>
      </c>
      <c r="E187" s="160">
        <v>20</v>
      </c>
      <c r="F187" s="161">
        <v>39984</v>
      </c>
      <c r="G187" s="159">
        <v>6</v>
      </c>
      <c r="H187" s="159" t="s">
        <v>8</v>
      </c>
      <c r="I187" s="159" t="s">
        <v>130</v>
      </c>
      <c r="J187" s="159" t="s">
        <v>24</v>
      </c>
      <c r="K187" s="159" t="s">
        <v>27</v>
      </c>
      <c r="L187" s="159">
        <v>20</v>
      </c>
      <c r="M187" s="159">
        <v>1278</v>
      </c>
      <c r="N187" s="183">
        <v>4200</v>
      </c>
      <c r="O187" s="159" t="s">
        <v>210</v>
      </c>
      <c r="P187" s="159">
        <f t="shared" si="4"/>
        <v>11188</v>
      </c>
    </row>
    <row r="188" spans="1:16">
      <c r="A188" s="159">
        <v>2009</v>
      </c>
      <c r="B188" s="159">
        <v>2</v>
      </c>
      <c r="C188" s="159">
        <v>6</v>
      </c>
      <c r="E188" s="160">
        <v>22</v>
      </c>
      <c r="F188" s="161">
        <v>39986</v>
      </c>
      <c r="G188" s="159">
        <v>1</v>
      </c>
      <c r="H188" s="159" t="s">
        <v>128</v>
      </c>
      <c r="I188" s="159" t="s">
        <v>97</v>
      </c>
      <c r="J188" s="159" t="s">
        <v>119</v>
      </c>
      <c r="K188" s="159" t="s">
        <v>122</v>
      </c>
      <c r="L188" s="159">
        <v>430</v>
      </c>
      <c r="M188" s="159">
        <v>1708</v>
      </c>
      <c r="N188" s="183">
        <v>4200</v>
      </c>
      <c r="O188" s="159" t="s">
        <v>210</v>
      </c>
      <c r="P188" s="159">
        <f t="shared" si="4"/>
        <v>11618</v>
      </c>
    </row>
    <row r="189" spans="1:16">
      <c r="A189" s="159">
        <v>2009</v>
      </c>
      <c r="B189" s="159">
        <v>2</v>
      </c>
      <c r="C189" s="159">
        <v>6</v>
      </c>
      <c r="E189" s="160">
        <v>22</v>
      </c>
      <c r="F189" s="161">
        <v>39986</v>
      </c>
      <c r="G189" s="159">
        <v>1</v>
      </c>
      <c r="H189" s="159" t="s">
        <v>153</v>
      </c>
      <c r="I189" s="159" t="s">
        <v>155</v>
      </c>
      <c r="J189" s="159" t="s">
        <v>23</v>
      </c>
      <c r="K189" s="159" t="s">
        <v>23</v>
      </c>
      <c r="L189" s="159">
        <v>12</v>
      </c>
      <c r="M189" s="159">
        <v>1720</v>
      </c>
      <c r="N189" s="183">
        <v>4200</v>
      </c>
      <c r="O189" s="159" t="s">
        <v>210</v>
      </c>
      <c r="P189" s="159">
        <f t="shared" si="4"/>
        <v>11630</v>
      </c>
    </row>
    <row r="190" spans="1:16">
      <c r="A190" s="159">
        <v>2009</v>
      </c>
      <c r="B190" s="159">
        <v>2</v>
      </c>
      <c r="C190" s="159">
        <v>6</v>
      </c>
      <c r="E190" s="160">
        <v>23</v>
      </c>
      <c r="F190" s="161">
        <v>39987</v>
      </c>
      <c r="G190" s="159">
        <v>2</v>
      </c>
      <c r="H190" s="159" t="s">
        <v>153</v>
      </c>
      <c r="I190" s="159" t="s">
        <v>155</v>
      </c>
      <c r="J190" s="159" t="s">
        <v>23</v>
      </c>
      <c r="K190" s="159" t="s">
        <v>23</v>
      </c>
      <c r="L190" s="159">
        <v>10</v>
      </c>
      <c r="M190" s="159">
        <v>1730</v>
      </c>
      <c r="N190" s="183">
        <v>4200</v>
      </c>
      <c r="O190" s="159" t="s">
        <v>210</v>
      </c>
      <c r="P190" s="159">
        <f t="shared" si="4"/>
        <v>11640</v>
      </c>
    </row>
    <row r="191" spans="1:16">
      <c r="A191" s="159">
        <v>2009</v>
      </c>
      <c r="B191" s="159">
        <v>2</v>
      </c>
      <c r="C191" s="159">
        <v>6</v>
      </c>
      <c r="E191" s="160">
        <v>24</v>
      </c>
      <c r="F191" s="161">
        <v>39988</v>
      </c>
      <c r="G191" s="159">
        <v>3</v>
      </c>
      <c r="H191" s="159" t="s">
        <v>153</v>
      </c>
      <c r="I191" s="159" t="s">
        <v>155</v>
      </c>
      <c r="J191" s="159" t="s">
        <v>23</v>
      </c>
      <c r="K191" s="159" t="s">
        <v>23</v>
      </c>
      <c r="L191" s="159">
        <v>12</v>
      </c>
      <c r="M191" s="159">
        <v>1742</v>
      </c>
      <c r="N191" s="183">
        <v>4200</v>
      </c>
      <c r="O191" s="159" t="s">
        <v>210</v>
      </c>
      <c r="P191" s="159">
        <f t="shared" si="4"/>
        <v>11652</v>
      </c>
    </row>
    <row r="192" spans="1:16">
      <c r="A192" s="159">
        <v>2009</v>
      </c>
      <c r="B192" s="159">
        <v>2</v>
      </c>
      <c r="C192" s="159">
        <v>6</v>
      </c>
      <c r="E192" s="160">
        <v>25</v>
      </c>
      <c r="F192" s="161">
        <v>39989</v>
      </c>
      <c r="G192" s="159">
        <v>4</v>
      </c>
      <c r="H192" s="159" t="s">
        <v>153</v>
      </c>
      <c r="I192" s="159" t="s">
        <v>155</v>
      </c>
      <c r="J192" s="159" t="s">
        <v>23</v>
      </c>
      <c r="K192" s="159" t="s">
        <v>23</v>
      </c>
      <c r="L192" s="159">
        <v>15</v>
      </c>
      <c r="M192" s="159">
        <v>1757</v>
      </c>
      <c r="N192" s="183">
        <v>4200</v>
      </c>
      <c r="O192" s="159" t="s">
        <v>210</v>
      </c>
      <c r="P192" s="159">
        <f t="shared" si="4"/>
        <v>11667</v>
      </c>
    </row>
    <row r="193" spans="1:16">
      <c r="A193" s="159">
        <v>2009</v>
      </c>
      <c r="B193" s="159">
        <v>2</v>
      </c>
      <c r="C193" s="159">
        <v>6</v>
      </c>
      <c r="E193" s="160">
        <v>26</v>
      </c>
      <c r="F193" s="161">
        <v>39990</v>
      </c>
      <c r="G193" s="159">
        <v>5</v>
      </c>
      <c r="H193" s="159" t="s">
        <v>153</v>
      </c>
      <c r="I193" s="159" t="s">
        <v>155</v>
      </c>
      <c r="J193" s="159" t="s">
        <v>23</v>
      </c>
      <c r="K193" s="159" t="s">
        <v>23</v>
      </c>
      <c r="L193" s="159">
        <v>12</v>
      </c>
      <c r="M193" s="159">
        <v>1769</v>
      </c>
      <c r="N193" s="183">
        <v>4200</v>
      </c>
      <c r="O193" s="159" t="s">
        <v>210</v>
      </c>
      <c r="P193" s="159">
        <f t="shared" si="4"/>
        <v>11679</v>
      </c>
    </row>
    <row r="194" spans="1:16">
      <c r="A194" s="159">
        <v>2009</v>
      </c>
      <c r="B194" s="159">
        <v>2</v>
      </c>
      <c r="C194" s="159">
        <v>6</v>
      </c>
      <c r="E194" s="160">
        <v>29</v>
      </c>
      <c r="F194" s="161">
        <v>39993</v>
      </c>
      <c r="G194" s="159">
        <v>1</v>
      </c>
      <c r="H194" s="159" t="s">
        <v>153</v>
      </c>
      <c r="I194" s="159" t="s">
        <v>155</v>
      </c>
      <c r="J194" s="159" t="s">
        <v>23</v>
      </c>
      <c r="K194" s="159" t="s">
        <v>23</v>
      </c>
      <c r="L194" s="159">
        <v>10</v>
      </c>
      <c r="M194" s="159">
        <v>1779</v>
      </c>
      <c r="N194" s="183">
        <v>4200</v>
      </c>
      <c r="O194" s="159" t="s">
        <v>210</v>
      </c>
      <c r="P194" s="159">
        <f t="shared" si="4"/>
        <v>11689</v>
      </c>
    </row>
    <row r="195" spans="1:16" s="168" customFormat="1">
      <c r="A195" s="165">
        <v>2009</v>
      </c>
      <c r="B195" s="165">
        <v>2</v>
      </c>
      <c r="C195" s="165">
        <v>6</v>
      </c>
      <c r="D195" s="165"/>
      <c r="E195" s="166">
        <v>30</v>
      </c>
      <c r="F195" s="167">
        <v>39994</v>
      </c>
      <c r="G195" s="165">
        <v>2</v>
      </c>
      <c r="H195" s="165" t="s">
        <v>153</v>
      </c>
      <c r="I195" s="165" t="s">
        <v>155</v>
      </c>
      <c r="J195" s="165" t="s">
        <v>23</v>
      </c>
      <c r="K195" s="165" t="s">
        <v>23</v>
      </c>
      <c r="L195" s="165">
        <v>12</v>
      </c>
      <c r="M195" s="165">
        <v>1791</v>
      </c>
      <c r="N195" s="183">
        <v>4200</v>
      </c>
      <c r="O195" s="159" t="s">
        <v>210</v>
      </c>
      <c r="P195" s="159">
        <f t="shared" si="4"/>
        <v>11701</v>
      </c>
    </row>
    <row r="196" spans="1:16">
      <c r="A196" s="159">
        <v>2009</v>
      </c>
      <c r="B196" s="159">
        <v>3</v>
      </c>
      <c r="C196" s="159">
        <v>7</v>
      </c>
      <c r="E196" s="160">
        <v>1</v>
      </c>
      <c r="F196" s="161">
        <v>39995</v>
      </c>
      <c r="G196" s="159">
        <v>3</v>
      </c>
      <c r="H196" s="159" t="s">
        <v>153</v>
      </c>
      <c r="I196" s="159" t="s">
        <v>156</v>
      </c>
      <c r="J196" s="159" t="s">
        <v>24</v>
      </c>
      <c r="K196" s="159" t="s">
        <v>27</v>
      </c>
      <c r="L196" s="159">
        <v>88</v>
      </c>
      <c r="M196" s="159">
        <v>88</v>
      </c>
      <c r="N196" s="183">
        <v>4200</v>
      </c>
      <c r="O196" s="159" t="s">
        <v>210</v>
      </c>
      <c r="P196" s="159">
        <f t="shared" ref="P196:P259" si="5">SUM(P195,L196)</f>
        <v>11789</v>
      </c>
    </row>
    <row r="197" spans="1:16">
      <c r="A197" s="159">
        <v>2009</v>
      </c>
      <c r="B197" s="159">
        <v>3</v>
      </c>
      <c r="C197" s="159">
        <v>7</v>
      </c>
      <c r="E197" s="160">
        <v>1</v>
      </c>
      <c r="F197" s="161">
        <v>39995</v>
      </c>
      <c r="G197" s="159">
        <v>3</v>
      </c>
      <c r="H197" s="159" t="s">
        <v>153</v>
      </c>
      <c r="I197" s="159" t="s">
        <v>155</v>
      </c>
      <c r="J197" s="159" t="s">
        <v>23</v>
      </c>
      <c r="K197" s="159" t="s">
        <v>23</v>
      </c>
      <c r="L197" s="159">
        <v>10</v>
      </c>
      <c r="M197" s="159">
        <v>98</v>
      </c>
      <c r="N197" s="183">
        <v>4200</v>
      </c>
      <c r="O197" s="159" t="s">
        <v>210</v>
      </c>
      <c r="P197" s="159">
        <f t="shared" si="5"/>
        <v>11799</v>
      </c>
    </row>
    <row r="198" spans="1:16">
      <c r="A198" s="159">
        <v>2009</v>
      </c>
      <c r="B198" s="159">
        <v>3</v>
      </c>
      <c r="C198" s="159">
        <v>7</v>
      </c>
      <c r="E198" s="160">
        <v>1</v>
      </c>
      <c r="F198" s="161">
        <v>39995</v>
      </c>
      <c r="G198" s="159">
        <v>3</v>
      </c>
      <c r="H198" s="159" t="s">
        <v>128</v>
      </c>
      <c r="I198" s="159" t="s">
        <v>97</v>
      </c>
      <c r="J198" s="159" t="s">
        <v>119</v>
      </c>
      <c r="K198" s="159" t="s">
        <v>122</v>
      </c>
      <c r="L198" s="159">
        <v>430</v>
      </c>
      <c r="M198" s="159">
        <v>528</v>
      </c>
      <c r="N198" s="183">
        <v>4200</v>
      </c>
      <c r="O198" s="159" t="s">
        <v>210</v>
      </c>
      <c r="P198" s="159">
        <f t="shared" si="5"/>
        <v>12229</v>
      </c>
    </row>
    <row r="199" spans="1:16">
      <c r="A199" s="159">
        <v>2009</v>
      </c>
      <c r="B199" s="159">
        <v>3</v>
      </c>
      <c r="C199" s="159">
        <v>7</v>
      </c>
      <c r="E199" s="160">
        <v>2</v>
      </c>
      <c r="F199" s="161">
        <v>39996</v>
      </c>
      <c r="G199" s="159">
        <v>4</v>
      </c>
      <c r="H199" s="159" t="s">
        <v>153</v>
      </c>
      <c r="I199" s="159" t="s">
        <v>155</v>
      </c>
      <c r="J199" s="159" t="s">
        <v>23</v>
      </c>
      <c r="K199" s="159" t="s">
        <v>23</v>
      </c>
      <c r="L199" s="159">
        <v>12</v>
      </c>
      <c r="M199" s="159">
        <v>540</v>
      </c>
      <c r="N199" s="183">
        <v>4200</v>
      </c>
      <c r="O199" s="159" t="s">
        <v>210</v>
      </c>
      <c r="P199" s="159">
        <f t="shared" si="5"/>
        <v>12241</v>
      </c>
    </row>
    <row r="200" spans="1:16">
      <c r="A200" s="159">
        <v>2009</v>
      </c>
      <c r="B200" s="159">
        <v>3</v>
      </c>
      <c r="C200" s="159">
        <v>7</v>
      </c>
      <c r="E200" s="160">
        <v>3</v>
      </c>
      <c r="F200" s="161">
        <v>39997</v>
      </c>
      <c r="G200" s="159">
        <v>5</v>
      </c>
      <c r="H200" s="159" t="s">
        <v>153</v>
      </c>
      <c r="I200" s="159" t="s">
        <v>155</v>
      </c>
      <c r="J200" s="159" t="s">
        <v>23</v>
      </c>
      <c r="K200" s="159" t="s">
        <v>23</v>
      </c>
      <c r="L200" s="159">
        <v>12</v>
      </c>
      <c r="M200" s="159">
        <v>552</v>
      </c>
      <c r="N200" s="183">
        <v>4200</v>
      </c>
      <c r="O200" s="159" t="s">
        <v>210</v>
      </c>
      <c r="P200" s="159">
        <f t="shared" si="5"/>
        <v>12253</v>
      </c>
    </row>
    <row r="201" spans="1:16">
      <c r="A201" s="159">
        <v>2009</v>
      </c>
      <c r="B201" s="159">
        <v>3</v>
      </c>
      <c r="C201" s="159">
        <v>7</v>
      </c>
      <c r="E201" s="160">
        <v>4</v>
      </c>
      <c r="F201" s="161">
        <v>39998</v>
      </c>
      <c r="G201" s="159">
        <v>6</v>
      </c>
      <c r="H201" s="159" t="s">
        <v>8</v>
      </c>
      <c r="I201" s="159" t="s">
        <v>130</v>
      </c>
      <c r="J201" s="159" t="s">
        <v>24</v>
      </c>
      <c r="K201" s="159" t="s">
        <v>27</v>
      </c>
      <c r="L201" s="159">
        <v>33</v>
      </c>
      <c r="M201" s="159">
        <v>585</v>
      </c>
      <c r="N201" s="183">
        <v>4200</v>
      </c>
      <c r="O201" s="159" t="s">
        <v>210</v>
      </c>
      <c r="P201" s="159">
        <f t="shared" si="5"/>
        <v>12286</v>
      </c>
    </row>
    <row r="202" spans="1:16">
      <c r="A202" s="159">
        <v>2009</v>
      </c>
      <c r="B202" s="159">
        <v>3</v>
      </c>
      <c r="C202" s="159">
        <v>7</v>
      </c>
      <c r="E202" s="160">
        <v>5</v>
      </c>
      <c r="F202" s="161">
        <v>39999</v>
      </c>
      <c r="G202" s="159">
        <v>7</v>
      </c>
      <c r="H202" s="159" t="s">
        <v>7</v>
      </c>
      <c r="I202" s="159" t="s">
        <v>58</v>
      </c>
      <c r="J202" s="159" t="s">
        <v>24</v>
      </c>
      <c r="K202" s="159" t="s">
        <v>27</v>
      </c>
      <c r="L202" s="159">
        <v>28</v>
      </c>
      <c r="M202" s="159">
        <v>613</v>
      </c>
      <c r="N202" s="183">
        <v>4200</v>
      </c>
      <c r="O202" s="159" t="s">
        <v>210</v>
      </c>
      <c r="P202" s="159">
        <f t="shared" si="5"/>
        <v>12314</v>
      </c>
    </row>
    <row r="203" spans="1:16">
      <c r="A203" s="159">
        <v>2009</v>
      </c>
      <c r="B203" s="159">
        <v>3</v>
      </c>
      <c r="C203" s="159">
        <v>7</v>
      </c>
      <c r="E203" s="160">
        <v>5</v>
      </c>
      <c r="F203" s="161">
        <v>39999</v>
      </c>
      <c r="G203" s="159">
        <v>7</v>
      </c>
      <c r="H203" s="159" t="s">
        <v>7</v>
      </c>
      <c r="I203" s="159" t="s">
        <v>43</v>
      </c>
      <c r="J203" s="159" t="s">
        <v>23</v>
      </c>
      <c r="K203" s="159" t="s">
        <v>23</v>
      </c>
      <c r="L203" s="159">
        <v>16</v>
      </c>
      <c r="M203" s="159">
        <v>629</v>
      </c>
      <c r="N203" s="183">
        <v>4200</v>
      </c>
      <c r="O203" s="159" t="s">
        <v>210</v>
      </c>
      <c r="P203" s="159">
        <f t="shared" si="5"/>
        <v>12330</v>
      </c>
    </row>
    <row r="204" spans="1:16">
      <c r="A204" s="159">
        <v>2009</v>
      </c>
      <c r="B204" s="159">
        <v>3</v>
      </c>
      <c r="C204" s="159">
        <v>7</v>
      </c>
      <c r="E204" s="160">
        <v>6</v>
      </c>
      <c r="F204" s="161">
        <v>40000</v>
      </c>
      <c r="G204" s="159">
        <v>1</v>
      </c>
      <c r="H204" s="159" t="s">
        <v>153</v>
      </c>
      <c r="I204" s="159" t="s">
        <v>155</v>
      </c>
      <c r="J204" s="159" t="s">
        <v>23</v>
      </c>
      <c r="K204" s="159" t="s">
        <v>23</v>
      </c>
      <c r="L204" s="159">
        <v>10</v>
      </c>
      <c r="M204" s="159">
        <v>639</v>
      </c>
      <c r="N204" s="183">
        <v>4200</v>
      </c>
      <c r="O204" s="159" t="s">
        <v>210</v>
      </c>
      <c r="P204" s="159">
        <f t="shared" si="5"/>
        <v>12340</v>
      </c>
    </row>
    <row r="205" spans="1:16">
      <c r="A205" s="159">
        <v>2009</v>
      </c>
      <c r="B205" s="159">
        <v>3</v>
      </c>
      <c r="C205" s="159">
        <v>7</v>
      </c>
      <c r="E205" s="160">
        <v>7</v>
      </c>
      <c r="F205" s="161">
        <v>40001</v>
      </c>
      <c r="G205" s="159">
        <v>2</v>
      </c>
      <c r="H205" s="159" t="s">
        <v>153</v>
      </c>
      <c r="I205" s="159" t="s">
        <v>155</v>
      </c>
      <c r="J205" s="159" t="s">
        <v>23</v>
      </c>
      <c r="K205" s="159" t="s">
        <v>23</v>
      </c>
      <c r="L205" s="159">
        <v>12</v>
      </c>
      <c r="M205" s="159">
        <v>651</v>
      </c>
      <c r="N205" s="183">
        <v>4200</v>
      </c>
      <c r="O205" s="159" t="s">
        <v>210</v>
      </c>
      <c r="P205" s="159">
        <f t="shared" si="5"/>
        <v>12352</v>
      </c>
    </row>
    <row r="206" spans="1:16">
      <c r="A206" s="159">
        <v>2009</v>
      </c>
      <c r="B206" s="159">
        <v>3</v>
      </c>
      <c r="C206" s="159">
        <v>7</v>
      </c>
      <c r="E206" s="160">
        <v>8</v>
      </c>
      <c r="F206" s="161">
        <v>40002</v>
      </c>
      <c r="G206" s="159">
        <v>3</v>
      </c>
      <c r="H206" s="159" t="s">
        <v>153</v>
      </c>
      <c r="I206" s="159" t="s">
        <v>155</v>
      </c>
      <c r="J206" s="159" t="s">
        <v>23</v>
      </c>
      <c r="K206" s="159" t="s">
        <v>23</v>
      </c>
      <c r="L206" s="159">
        <v>15</v>
      </c>
      <c r="M206" s="159">
        <v>666</v>
      </c>
      <c r="N206" s="183">
        <v>4200</v>
      </c>
      <c r="O206" s="159" t="s">
        <v>210</v>
      </c>
      <c r="P206" s="159">
        <f t="shared" si="5"/>
        <v>12367</v>
      </c>
    </row>
    <row r="207" spans="1:16">
      <c r="A207" s="159">
        <v>2009</v>
      </c>
      <c r="B207" s="159">
        <v>3</v>
      </c>
      <c r="C207" s="159">
        <v>7</v>
      </c>
      <c r="E207" s="160">
        <v>9</v>
      </c>
      <c r="F207" s="161">
        <v>40003</v>
      </c>
      <c r="G207" s="159">
        <v>4</v>
      </c>
      <c r="H207" s="159" t="s">
        <v>153</v>
      </c>
      <c r="I207" s="159" t="s">
        <v>155</v>
      </c>
      <c r="J207" s="159" t="s">
        <v>23</v>
      </c>
      <c r="K207" s="159" t="s">
        <v>23</v>
      </c>
      <c r="L207" s="159">
        <v>12</v>
      </c>
      <c r="M207" s="159">
        <v>678</v>
      </c>
      <c r="N207" s="183">
        <v>4200</v>
      </c>
      <c r="O207" s="159" t="s">
        <v>210</v>
      </c>
      <c r="P207" s="159">
        <f t="shared" si="5"/>
        <v>12379</v>
      </c>
    </row>
    <row r="208" spans="1:16">
      <c r="A208" s="159">
        <v>2009</v>
      </c>
      <c r="B208" s="159">
        <v>3</v>
      </c>
      <c r="C208" s="159">
        <v>7</v>
      </c>
      <c r="E208" s="160">
        <v>10</v>
      </c>
      <c r="F208" s="161">
        <v>40004</v>
      </c>
      <c r="G208" s="159">
        <v>5</v>
      </c>
      <c r="H208" s="159" t="s">
        <v>153</v>
      </c>
      <c r="I208" s="159" t="s">
        <v>155</v>
      </c>
      <c r="J208" s="159" t="s">
        <v>23</v>
      </c>
      <c r="K208" s="159" t="s">
        <v>23</v>
      </c>
      <c r="L208" s="159">
        <v>10</v>
      </c>
      <c r="M208" s="159">
        <v>688</v>
      </c>
      <c r="N208" s="183">
        <v>4200</v>
      </c>
      <c r="O208" s="159" t="s">
        <v>210</v>
      </c>
      <c r="P208" s="159">
        <f t="shared" si="5"/>
        <v>12389</v>
      </c>
    </row>
    <row r="209" spans="1:16">
      <c r="A209" s="159">
        <v>2009</v>
      </c>
      <c r="B209" s="159">
        <v>3</v>
      </c>
      <c r="C209" s="159">
        <v>7</v>
      </c>
      <c r="E209" s="160">
        <v>13</v>
      </c>
      <c r="F209" s="161">
        <v>40007</v>
      </c>
      <c r="G209" s="159">
        <v>1</v>
      </c>
      <c r="H209" s="159" t="s">
        <v>153</v>
      </c>
      <c r="I209" s="159" t="s">
        <v>155</v>
      </c>
      <c r="J209" s="159" t="s">
        <v>23</v>
      </c>
      <c r="K209" s="159" t="s">
        <v>23</v>
      </c>
      <c r="L209" s="159">
        <v>10</v>
      </c>
      <c r="M209" s="159">
        <v>698</v>
      </c>
      <c r="N209" s="183">
        <v>4200</v>
      </c>
      <c r="O209" s="159" t="s">
        <v>210</v>
      </c>
      <c r="P209" s="159">
        <f t="shared" si="5"/>
        <v>12399</v>
      </c>
    </row>
    <row r="210" spans="1:16">
      <c r="A210" s="159">
        <v>2009</v>
      </c>
      <c r="B210" s="159">
        <v>3</v>
      </c>
      <c r="C210" s="159">
        <v>7</v>
      </c>
      <c r="E210" s="160">
        <v>14</v>
      </c>
      <c r="F210" s="161">
        <v>40008</v>
      </c>
      <c r="G210" s="159">
        <v>2</v>
      </c>
      <c r="H210" s="159" t="s">
        <v>153</v>
      </c>
      <c r="I210" s="159" t="s">
        <v>155</v>
      </c>
      <c r="J210" s="159" t="s">
        <v>23</v>
      </c>
      <c r="K210" s="159" t="s">
        <v>23</v>
      </c>
      <c r="L210" s="159">
        <v>12</v>
      </c>
      <c r="M210" s="159">
        <v>710</v>
      </c>
      <c r="N210" s="183">
        <v>4200</v>
      </c>
      <c r="O210" s="159" t="s">
        <v>210</v>
      </c>
      <c r="P210" s="159">
        <f t="shared" si="5"/>
        <v>12411</v>
      </c>
    </row>
    <row r="211" spans="1:16">
      <c r="A211" s="159">
        <v>2009</v>
      </c>
      <c r="B211" s="159">
        <v>3</v>
      </c>
      <c r="C211" s="159">
        <v>7</v>
      </c>
      <c r="E211" s="160">
        <v>15</v>
      </c>
      <c r="F211" s="161">
        <v>40009</v>
      </c>
      <c r="G211" s="159">
        <v>3</v>
      </c>
      <c r="H211" s="159" t="s">
        <v>153</v>
      </c>
      <c r="I211" s="159" t="s">
        <v>155</v>
      </c>
      <c r="J211" s="159" t="s">
        <v>23</v>
      </c>
      <c r="K211" s="159" t="s">
        <v>23</v>
      </c>
      <c r="L211" s="159">
        <v>15</v>
      </c>
      <c r="M211" s="159">
        <v>725</v>
      </c>
      <c r="N211" s="183">
        <v>4200</v>
      </c>
      <c r="O211" s="159" t="s">
        <v>210</v>
      </c>
      <c r="P211" s="159">
        <f t="shared" si="5"/>
        <v>12426</v>
      </c>
    </row>
    <row r="212" spans="1:16">
      <c r="A212" s="159">
        <v>2009</v>
      </c>
      <c r="B212" s="159">
        <v>3</v>
      </c>
      <c r="C212" s="159">
        <v>7</v>
      </c>
      <c r="E212" s="160">
        <v>15</v>
      </c>
      <c r="F212" s="161">
        <v>40009</v>
      </c>
      <c r="G212" s="159">
        <v>3</v>
      </c>
      <c r="H212" s="159" t="s">
        <v>153</v>
      </c>
      <c r="I212" s="159" t="s">
        <v>155</v>
      </c>
      <c r="J212" s="159" t="s">
        <v>23</v>
      </c>
      <c r="K212" s="159" t="s">
        <v>23</v>
      </c>
      <c r="L212" s="159">
        <v>12</v>
      </c>
      <c r="M212" s="159">
        <v>737</v>
      </c>
      <c r="N212" s="183">
        <v>4200</v>
      </c>
      <c r="O212" s="159" t="s">
        <v>210</v>
      </c>
      <c r="P212" s="159">
        <f t="shared" si="5"/>
        <v>12438</v>
      </c>
    </row>
    <row r="213" spans="1:16">
      <c r="A213" s="159">
        <v>2009</v>
      </c>
      <c r="B213" s="159">
        <v>3</v>
      </c>
      <c r="C213" s="159">
        <v>7</v>
      </c>
      <c r="E213" s="160">
        <v>16</v>
      </c>
      <c r="F213" s="161">
        <v>40010</v>
      </c>
      <c r="G213" s="159">
        <v>4</v>
      </c>
      <c r="H213" s="159" t="s">
        <v>153</v>
      </c>
      <c r="I213" s="159" t="s">
        <v>155</v>
      </c>
      <c r="J213" s="159" t="s">
        <v>23</v>
      </c>
      <c r="K213" s="159" t="s">
        <v>23</v>
      </c>
      <c r="L213" s="159">
        <v>12</v>
      </c>
      <c r="M213" s="159">
        <v>749</v>
      </c>
      <c r="N213" s="183">
        <v>4200</v>
      </c>
      <c r="O213" s="159" t="s">
        <v>210</v>
      </c>
      <c r="P213" s="159">
        <f t="shared" si="5"/>
        <v>12450</v>
      </c>
    </row>
    <row r="214" spans="1:16">
      <c r="A214" s="159">
        <v>2009</v>
      </c>
      <c r="B214" s="159">
        <v>3</v>
      </c>
      <c r="C214" s="159">
        <v>7</v>
      </c>
      <c r="E214" s="160">
        <v>17</v>
      </c>
      <c r="F214" s="161">
        <v>40011</v>
      </c>
      <c r="G214" s="159">
        <v>5</v>
      </c>
      <c r="H214" s="159" t="s">
        <v>128</v>
      </c>
      <c r="I214" s="159" t="s">
        <v>97</v>
      </c>
      <c r="J214" s="159" t="s">
        <v>119</v>
      </c>
      <c r="K214" s="159" t="s">
        <v>122</v>
      </c>
      <c r="L214" s="159">
        <v>430</v>
      </c>
      <c r="M214" s="159">
        <v>1179</v>
      </c>
      <c r="N214" s="183">
        <v>4200</v>
      </c>
      <c r="O214" s="159" t="s">
        <v>210</v>
      </c>
      <c r="P214" s="159">
        <f t="shared" si="5"/>
        <v>12880</v>
      </c>
    </row>
    <row r="215" spans="1:16">
      <c r="A215" s="159">
        <v>2009</v>
      </c>
      <c r="B215" s="159">
        <v>3</v>
      </c>
      <c r="C215" s="159">
        <v>7</v>
      </c>
      <c r="E215" s="160">
        <v>17</v>
      </c>
      <c r="F215" s="161">
        <v>40011</v>
      </c>
      <c r="G215" s="159">
        <v>5</v>
      </c>
      <c r="H215" s="159" t="s">
        <v>8</v>
      </c>
      <c r="I215" s="159" t="s">
        <v>131</v>
      </c>
      <c r="J215" s="159" t="s">
        <v>24</v>
      </c>
      <c r="K215" s="159" t="s">
        <v>27</v>
      </c>
      <c r="L215" s="159">
        <v>20</v>
      </c>
      <c r="M215" s="159">
        <v>1199</v>
      </c>
      <c r="N215" s="183">
        <v>4200</v>
      </c>
      <c r="O215" s="159" t="s">
        <v>210</v>
      </c>
      <c r="P215" s="159">
        <f t="shared" si="5"/>
        <v>12900</v>
      </c>
    </row>
    <row r="216" spans="1:16">
      <c r="A216" s="159">
        <v>2009</v>
      </c>
      <c r="B216" s="159">
        <v>3</v>
      </c>
      <c r="C216" s="159">
        <v>7</v>
      </c>
      <c r="E216" s="160">
        <v>20</v>
      </c>
      <c r="F216" s="161">
        <v>40014</v>
      </c>
      <c r="G216" s="159">
        <v>1</v>
      </c>
      <c r="H216" s="159" t="s">
        <v>153</v>
      </c>
      <c r="I216" s="159" t="s">
        <v>155</v>
      </c>
      <c r="J216" s="159" t="s">
        <v>23</v>
      </c>
      <c r="K216" s="159" t="s">
        <v>23</v>
      </c>
      <c r="L216" s="159">
        <v>10</v>
      </c>
      <c r="M216" s="159">
        <v>1209</v>
      </c>
      <c r="N216" s="183">
        <v>4200</v>
      </c>
      <c r="O216" s="159" t="s">
        <v>210</v>
      </c>
      <c r="P216" s="159">
        <f t="shared" si="5"/>
        <v>12910</v>
      </c>
    </row>
    <row r="217" spans="1:16">
      <c r="A217" s="159">
        <v>2009</v>
      </c>
      <c r="B217" s="159">
        <v>3</v>
      </c>
      <c r="C217" s="159">
        <v>7</v>
      </c>
      <c r="E217" s="160">
        <v>21</v>
      </c>
      <c r="F217" s="161">
        <v>40015</v>
      </c>
      <c r="G217" s="159">
        <v>2</v>
      </c>
      <c r="H217" s="159" t="s">
        <v>153</v>
      </c>
      <c r="I217" s="159" t="s">
        <v>155</v>
      </c>
      <c r="J217" s="159" t="s">
        <v>23</v>
      </c>
      <c r="K217" s="159" t="s">
        <v>23</v>
      </c>
      <c r="L217" s="159">
        <v>10</v>
      </c>
      <c r="M217" s="159">
        <v>1219</v>
      </c>
      <c r="N217" s="183">
        <v>4200</v>
      </c>
      <c r="O217" s="159" t="s">
        <v>210</v>
      </c>
      <c r="P217" s="159">
        <f t="shared" si="5"/>
        <v>12920</v>
      </c>
    </row>
    <row r="218" spans="1:16">
      <c r="A218" s="159">
        <v>2009</v>
      </c>
      <c r="B218" s="159">
        <v>3</v>
      </c>
      <c r="C218" s="159">
        <v>7</v>
      </c>
      <c r="E218" s="160">
        <v>22</v>
      </c>
      <c r="F218" s="161">
        <v>40016</v>
      </c>
      <c r="G218" s="159">
        <v>3</v>
      </c>
      <c r="H218" s="159" t="s">
        <v>153</v>
      </c>
      <c r="I218" s="159" t="s">
        <v>155</v>
      </c>
      <c r="J218" s="159" t="s">
        <v>23</v>
      </c>
      <c r="K218" s="159" t="s">
        <v>23</v>
      </c>
      <c r="L218" s="159">
        <v>12</v>
      </c>
      <c r="M218" s="159">
        <v>1231</v>
      </c>
      <c r="N218" s="183">
        <v>4200</v>
      </c>
      <c r="O218" s="159" t="s">
        <v>210</v>
      </c>
      <c r="P218" s="159">
        <f t="shared" si="5"/>
        <v>12932</v>
      </c>
    </row>
    <row r="219" spans="1:16">
      <c r="A219" s="159">
        <v>2009</v>
      </c>
      <c r="B219" s="159">
        <v>3</v>
      </c>
      <c r="C219" s="159">
        <v>7</v>
      </c>
      <c r="E219" s="160">
        <v>23</v>
      </c>
      <c r="F219" s="161">
        <v>40017</v>
      </c>
      <c r="G219" s="159">
        <v>4</v>
      </c>
      <c r="H219" s="159" t="s">
        <v>153</v>
      </c>
      <c r="I219" s="159" t="s">
        <v>155</v>
      </c>
      <c r="J219" s="159" t="s">
        <v>23</v>
      </c>
      <c r="K219" s="159" t="s">
        <v>23</v>
      </c>
      <c r="L219" s="159">
        <v>10</v>
      </c>
      <c r="M219" s="159">
        <v>1241</v>
      </c>
      <c r="N219" s="183">
        <v>4200</v>
      </c>
      <c r="O219" s="159" t="s">
        <v>210</v>
      </c>
      <c r="P219" s="159">
        <f t="shared" si="5"/>
        <v>12942</v>
      </c>
    </row>
    <row r="220" spans="1:16">
      <c r="A220" s="159">
        <v>2009</v>
      </c>
      <c r="B220" s="159">
        <v>3</v>
      </c>
      <c r="C220" s="159">
        <v>7</v>
      </c>
      <c r="E220" s="160">
        <v>24</v>
      </c>
      <c r="F220" s="161">
        <v>40018</v>
      </c>
      <c r="G220" s="159">
        <v>5</v>
      </c>
      <c r="H220" s="159" t="s">
        <v>153</v>
      </c>
      <c r="I220" s="159" t="s">
        <v>155</v>
      </c>
      <c r="J220" s="159" t="s">
        <v>23</v>
      </c>
      <c r="K220" s="159" t="s">
        <v>23</v>
      </c>
      <c r="L220" s="159">
        <v>10</v>
      </c>
      <c r="M220" s="159">
        <v>1251</v>
      </c>
      <c r="N220" s="183">
        <v>4200</v>
      </c>
      <c r="O220" s="159" t="s">
        <v>210</v>
      </c>
      <c r="P220" s="159">
        <f t="shared" si="5"/>
        <v>12952</v>
      </c>
    </row>
    <row r="221" spans="1:16">
      <c r="A221" s="159">
        <v>2009</v>
      </c>
      <c r="B221" s="159">
        <v>3</v>
      </c>
      <c r="C221" s="159">
        <v>7</v>
      </c>
      <c r="E221" s="160">
        <v>25</v>
      </c>
      <c r="F221" s="161">
        <v>40019</v>
      </c>
      <c r="G221" s="159">
        <v>6</v>
      </c>
      <c r="H221" s="159" t="s">
        <v>8</v>
      </c>
      <c r="I221" s="159" t="s">
        <v>130</v>
      </c>
      <c r="J221" s="159" t="s">
        <v>24</v>
      </c>
      <c r="K221" s="159" t="s">
        <v>197</v>
      </c>
      <c r="L221" s="159">
        <v>44</v>
      </c>
      <c r="M221" s="159">
        <v>1295</v>
      </c>
      <c r="N221" s="183">
        <v>4200</v>
      </c>
      <c r="O221" s="159" t="s">
        <v>210</v>
      </c>
      <c r="P221" s="159">
        <f t="shared" si="5"/>
        <v>12996</v>
      </c>
    </row>
    <row r="222" spans="1:16">
      <c r="A222" s="159">
        <v>2009</v>
      </c>
      <c r="B222" s="159">
        <v>3</v>
      </c>
      <c r="C222" s="159">
        <v>7</v>
      </c>
      <c r="E222" s="160">
        <v>27</v>
      </c>
      <c r="F222" s="161">
        <v>40021</v>
      </c>
      <c r="G222" s="159">
        <v>1</v>
      </c>
      <c r="H222" s="159" t="s">
        <v>153</v>
      </c>
      <c r="I222" s="159" t="s">
        <v>155</v>
      </c>
      <c r="J222" s="159" t="s">
        <v>23</v>
      </c>
      <c r="K222" s="159" t="s">
        <v>23</v>
      </c>
      <c r="L222" s="159">
        <v>10</v>
      </c>
      <c r="M222" s="159">
        <v>1305</v>
      </c>
      <c r="N222" s="183">
        <v>4200</v>
      </c>
      <c r="O222" s="159" t="s">
        <v>210</v>
      </c>
      <c r="P222" s="159">
        <f t="shared" si="5"/>
        <v>13006</v>
      </c>
    </row>
    <row r="223" spans="1:16">
      <c r="A223" s="159">
        <v>2009</v>
      </c>
      <c r="B223" s="159">
        <v>3</v>
      </c>
      <c r="C223" s="159">
        <v>7</v>
      </c>
      <c r="E223" s="160">
        <v>28</v>
      </c>
      <c r="F223" s="161">
        <v>40022</v>
      </c>
      <c r="G223" s="159">
        <v>2</v>
      </c>
      <c r="H223" s="159" t="s">
        <v>153</v>
      </c>
      <c r="I223" s="159" t="s">
        <v>155</v>
      </c>
      <c r="J223" s="159" t="s">
        <v>23</v>
      </c>
      <c r="K223" s="159" t="s">
        <v>23</v>
      </c>
      <c r="L223" s="159">
        <v>13</v>
      </c>
      <c r="M223" s="159">
        <v>1318</v>
      </c>
      <c r="N223" s="183">
        <v>4200</v>
      </c>
      <c r="O223" s="159" t="s">
        <v>210</v>
      </c>
      <c r="P223" s="159">
        <f t="shared" si="5"/>
        <v>13019</v>
      </c>
    </row>
    <row r="224" spans="1:16">
      <c r="A224" s="159">
        <v>2009</v>
      </c>
      <c r="B224" s="159">
        <v>3</v>
      </c>
      <c r="C224" s="159">
        <v>7</v>
      </c>
      <c r="E224" s="160">
        <v>29</v>
      </c>
      <c r="F224" s="161">
        <v>40023</v>
      </c>
      <c r="G224" s="159">
        <v>3</v>
      </c>
      <c r="H224" s="159" t="s">
        <v>153</v>
      </c>
      <c r="I224" s="159" t="s">
        <v>155</v>
      </c>
      <c r="J224" s="159" t="s">
        <v>23</v>
      </c>
      <c r="K224" s="159" t="s">
        <v>23</v>
      </c>
      <c r="L224" s="159">
        <v>12</v>
      </c>
      <c r="M224" s="159">
        <v>1330</v>
      </c>
      <c r="N224" s="183">
        <v>4200</v>
      </c>
      <c r="O224" s="159" t="s">
        <v>210</v>
      </c>
      <c r="P224" s="159">
        <f t="shared" si="5"/>
        <v>13031</v>
      </c>
    </row>
    <row r="225" spans="1:16">
      <c r="A225" s="159">
        <v>2009</v>
      </c>
      <c r="B225" s="159">
        <v>3</v>
      </c>
      <c r="C225" s="159">
        <v>7</v>
      </c>
      <c r="E225" s="160">
        <v>30</v>
      </c>
      <c r="F225" s="161">
        <v>40024</v>
      </c>
      <c r="G225" s="159">
        <v>4</v>
      </c>
      <c r="H225" s="159" t="s">
        <v>153</v>
      </c>
      <c r="I225" s="159" t="s">
        <v>155</v>
      </c>
      <c r="J225" s="159" t="s">
        <v>23</v>
      </c>
      <c r="K225" s="159" t="s">
        <v>23</v>
      </c>
      <c r="L225" s="159">
        <v>11</v>
      </c>
      <c r="M225" s="159">
        <v>1341</v>
      </c>
      <c r="N225" s="183">
        <v>4200</v>
      </c>
      <c r="O225" s="159" t="s">
        <v>210</v>
      </c>
      <c r="P225" s="159">
        <f t="shared" si="5"/>
        <v>13042</v>
      </c>
    </row>
    <row r="226" spans="1:16">
      <c r="A226" s="159">
        <v>2009</v>
      </c>
      <c r="B226" s="159">
        <v>3</v>
      </c>
      <c r="C226" s="159">
        <v>7</v>
      </c>
      <c r="E226" s="160">
        <v>31</v>
      </c>
      <c r="F226" s="161">
        <v>40025</v>
      </c>
      <c r="G226" s="159">
        <v>5</v>
      </c>
      <c r="H226" s="159" t="s">
        <v>153</v>
      </c>
      <c r="I226" s="159" t="s">
        <v>155</v>
      </c>
      <c r="J226" s="159" t="s">
        <v>23</v>
      </c>
      <c r="K226" s="159" t="s">
        <v>23</v>
      </c>
      <c r="L226" s="159">
        <v>10</v>
      </c>
      <c r="M226" s="159">
        <v>1351</v>
      </c>
      <c r="N226" s="183">
        <v>4200</v>
      </c>
      <c r="O226" s="159" t="s">
        <v>210</v>
      </c>
      <c r="P226" s="159">
        <f t="shared" si="5"/>
        <v>13052</v>
      </c>
    </row>
    <row r="227" spans="1:16" s="168" customFormat="1">
      <c r="A227" s="165">
        <v>2009</v>
      </c>
      <c r="B227" s="165">
        <v>3</v>
      </c>
      <c r="C227" s="165">
        <v>7</v>
      </c>
      <c r="D227" s="165"/>
      <c r="E227" s="166">
        <v>31</v>
      </c>
      <c r="F227" s="167">
        <v>40025</v>
      </c>
      <c r="G227" s="165">
        <v>5</v>
      </c>
      <c r="H227" s="165" t="s">
        <v>128</v>
      </c>
      <c r="I227" s="165" t="s">
        <v>97</v>
      </c>
      <c r="J227" s="165" t="s">
        <v>119</v>
      </c>
      <c r="K227" s="165" t="s">
        <v>122</v>
      </c>
      <c r="L227" s="165">
        <v>430</v>
      </c>
      <c r="M227" s="165">
        <v>1781</v>
      </c>
      <c r="N227" s="183">
        <v>4200</v>
      </c>
      <c r="O227" s="159" t="s">
        <v>210</v>
      </c>
      <c r="P227" s="159">
        <f t="shared" si="5"/>
        <v>13482</v>
      </c>
    </row>
    <row r="228" spans="1:16">
      <c r="A228" s="159">
        <v>2009</v>
      </c>
      <c r="B228" s="159">
        <v>3</v>
      </c>
      <c r="C228" s="159">
        <v>8</v>
      </c>
      <c r="E228" s="160">
        <v>1</v>
      </c>
      <c r="F228" s="161">
        <v>40026</v>
      </c>
      <c r="G228" s="159">
        <v>6</v>
      </c>
      <c r="H228" s="159" t="s">
        <v>8</v>
      </c>
      <c r="I228" s="159" t="s">
        <v>130</v>
      </c>
      <c r="J228" s="159" t="s">
        <v>24</v>
      </c>
      <c r="K228" s="159" t="s">
        <v>27</v>
      </c>
      <c r="L228" s="159">
        <v>24</v>
      </c>
      <c r="M228" s="159">
        <v>24</v>
      </c>
      <c r="N228" s="183">
        <v>4200</v>
      </c>
      <c r="O228" s="159" t="s">
        <v>210</v>
      </c>
      <c r="P228" s="159">
        <f t="shared" si="5"/>
        <v>13506</v>
      </c>
    </row>
    <row r="229" spans="1:16">
      <c r="A229" s="159">
        <v>2009</v>
      </c>
      <c r="B229" s="159">
        <v>3</v>
      </c>
      <c r="C229" s="159">
        <v>8</v>
      </c>
      <c r="E229" s="160">
        <v>2</v>
      </c>
      <c r="F229" s="161">
        <v>40027</v>
      </c>
      <c r="G229" s="159">
        <v>7</v>
      </c>
      <c r="H229" s="159" t="s">
        <v>7</v>
      </c>
      <c r="I229" s="159" t="s">
        <v>58</v>
      </c>
      <c r="J229" s="159" t="s">
        <v>24</v>
      </c>
      <c r="K229" s="159" t="s">
        <v>27</v>
      </c>
      <c r="L229" s="159">
        <v>24</v>
      </c>
      <c r="M229" s="159">
        <v>48</v>
      </c>
      <c r="N229" s="183">
        <v>4200</v>
      </c>
      <c r="O229" s="159" t="s">
        <v>210</v>
      </c>
      <c r="P229" s="159">
        <f t="shared" si="5"/>
        <v>13530</v>
      </c>
    </row>
    <row r="230" spans="1:16">
      <c r="A230" s="159">
        <v>2009</v>
      </c>
      <c r="B230" s="159">
        <v>3</v>
      </c>
      <c r="C230" s="159">
        <v>8</v>
      </c>
      <c r="E230" s="160">
        <v>3</v>
      </c>
      <c r="F230" s="161">
        <v>40028</v>
      </c>
      <c r="G230" s="159">
        <v>1</v>
      </c>
      <c r="H230" s="159" t="s">
        <v>153</v>
      </c>
      <c r="I230" s="159" t="s">
        <v>156</v>
      </c>
      <c r="J230" s="159" t="s">
        <v>24</v>
      </c>
      <c r="K230" s="159" t="s">
        <v>27</v>
      </c>
      <c r="L230" s="159">
        <v>88</v>
      </c>
      <c r="M230" s="159">
        <v>136</v>
      </c>
      <c r="N230" s="183">
        <v>4200</v>
      </c>
      <c r="O230" s="159" t="s">
        <v>210</v>
      </c>
      <c r="P230" s="159">
        <f t="shared" si="5"/>
        <v>13618</v>
      </c>
    </row>
    <row r="231" spans="1:16">
      <c r="A231" s="159">
        <v>2009</v>
      </c>
      <c r="B231" s="159">
        <v>3</v>
      </c>
      <c r="C231" s="159">
        <v>8</v>
      </c>
      <c r="E231" s="160">
        <v>3</v>
      </c>
      <c r="F231" s="161">
        <v>40028</v>
      </c>
      <c r="G231" s="159">
        <v>1</v>
      </c>
      <c r="H231" s="159" t="s">
        <v>153</v>
      </c>
      <c r="I231" s="159" t="s">
        <v>155</v>
      </c>
      <c r="J231" s="159" t="s">
        <v>23</v>
      </c>
      <c r="K231" s="159" t="s">
        <v>23</v>
      </c>
      <c r="L231" s="159">
        <v>13</v>
      </c>
      <c r="M231" s="159">
        <v>149</v>
      </c>
      <c r="N231" s="183">
        <v>4200</v>
      </c>
      <c r="O231" s="159" t="s">
        <v>210</v>
      </c>
      <c r="P231" s="159">
        <f t="shared" si="5"/>
        <v>13631</v>
      </c>
    </row>
    <row r="232" spans="1:16">
      <c r="A232" s="159">
        <v>2009</v>
      </c>
      <c r="B232" s="159">
        <v>3</v>
      </c>
      <c r="C232" s="159">
        <v>8</v>
      </c>
      <c r="E232" s="160">
        <v>4</v>
      </c>
      <c r="F232" s="161">
        <v>40029</v>
      </c>
      <c r="G232" s="159">
        <v>2</v>
      </c>
      <c r="H232" s="159" t="s">
        <v>153</v>
      </c>
      <c r="I232" s="159" t="s">
        <v>155</v>
      </c>
      <c r="J232" s="159" t="s">
        <v>23</v>
      </c>
      <c r="K232" s="159" t="s">
        <v>23</v>
      </c>
      <c r="L232" s="159">
        <v>12</v>
      </c>
      <c r="M232" s="159">
        <v>161</v>
      </c>
      <c r="N232" s="183">
        <v>4200</v>
      </c>
      <c r="O232" s="159" t="s">
        <v>210</v>
      </c>
      <c r="P232" s="159">
        <f t="shared" si="5"/>
        <v>13643</v>
      </c>
    </row>
    <row r="233" spans="1:16">
      <c r="A233" s="159">
        <v>2009</v>
      </c>
      <c r="B233" s="159">
        <v>3</v>
      </c>
      <c r="C233" s="159">
        <v>8</v>
      </c>
      <c r="E233" s="160">
        <v>5</v>
      </c>
      <c r="F233" s="161">
        <v>40030</v>
      </c>
      <c r="G233" s="159">
        <v>3</v>
      </c>
      <c r="H233" s="159" t="s">
        <v>153</v>
      </c>
      <c r="I233" s="159" t="s">
        <v>155</v>
      </c>
      <c r="J233" s="159" t="s">
        <v>23</v>
      </c>
      <c r="K233" s="159" t="s">
        <v>23</v>
      </c>
      <c r="L233" s="159">
        <v>11</v>
      </c>
      <c r="M233" s="159">
        <v>172</v>
      </c>
      <c r="N233" s="183">
        <v>4200</v>
      </c>
      <c r="O233" s="159" t="s">
        <v>210</v>
      </c>
      <c r="P233" s="159">
        <f t="shared" si="5"/>
        <v>13654</v>
      </c>
    </row>
    <row r="234" spans="1:16">
      <c r="A234" s="159">
        <v>2009</v>
      </c>
      <c r="B234" s="159">
        <v>3</v>
      </c>
      <c r="C234" s="159">
        <v>8</v>
      </c>
      <c r="E234" s="160">
        <v>6</v>
      </c>
      <c r="F234" s="161">
        <v>40031</v>
      </c>
      <c r="G234" s="159">
        <v>4</v>
      </c>
      <c r="H234" s="159" t="s">
        <v>153</v>
      </c>
      <c r="I234" s="159" t="s">
        <v>155</v>
      </c>
      <c r="J234" s="159" t="s">
        <v>23</v>
      </c>
      <c r="K234" s="159" t="s">
        <v>23</v>
      </c>
      <c r="L234" s="159">
        <v>12</v>
      </c>
      <c r="M234" s="159">
        <v>184</v>
      </c>
      <c r="N234" s="183">
        <v>4200</v>
      </c>
      <c r="O234" s="159" t="s">
        <v>210</v>
      </c>
      <c r="P234" s="159">
        <f t="shared" si="5"/>
        <v>13666</v>
      </c>
    </row>
    <row r="235" spans="1:16">
      <c r="A235" s="159">
        <v>2009</v>
      </c>
      <c r="B235" s="159">
        <v>3</v>
      </c>
      <c r="C235" s="159">
        <v>8</v>
      </c>
      <c r="E235" s="160">
        <v>7</v>
      </c>
      <c r="F235" s="161">
        <v>40032</v>
      </c>
      <c r="G235" s="159">
        <v>5</v>
      </c>
      <c r="H235" s="159" t="s">
        <v>153</v>
      </c>
      <c r="I235" s="159" t="s">
        <v>155</v>
      </c>
      <c r="J235" s="159" t="s">
        <v>23</v>
      </c>
      <c r="K235" s="159" t="s">
        <v>23</v>
      </c>
      <c r="L235" s="159">
        <v>11</v>
      </c>
      <c r="M235" s="159">
        <v>195</v>
      </c>
      <c r="N235" s="183">
        <v>4200</v>
      </c>
      <c r="O235" s="159" t="s">
        <v>210</v>
      </c>
      <c r="P235" s="159">
        <f t="shared" si="5"/>
        <v>13677</v>
      </c>
    </row>
    <row r="236" spans="1:16">
      <c r="A236" s="159">
        <v>2009</v>
      </c>
      <c r="B236" s="159">
        <v>3</v>
      </c>
      <c r="C236" s="159">
        <v>8</v>
      </c>
      <c r="E236" s="160">
        <v>10</v>
      </c>
      <c r="F236" s="161">
        <v>40035</v>
      </c>
      <c r="G236" s="159">
        <v>1</v>
      </c>
      <c r="H236" s="159" t="s">
        <v>153</v>
      </c>
      <c r="I236" s="159" t="s">
        <v>155</v>
      </c>
      <c r="J236" s="159" t="s">
        <v>23</v>
      </c>
      <c r="K236" s="159" t="s">
        <v>23</v>
      </c>
      <c r="L236" s="159">
        <v>13</v>
      </c>
      <c r="M236" s="159">
        <v>208</v>
      </c>
      <c r="N236" s="183">
        <v>4200</v>
      </c>
      <c r="O236" s="159" t="s">
        <v>210</v>
      </c>
      <c r="P236" s="159">
        <f t="shared" si="5"/>
        <v>13690</v>
      </c>
    </row>
    <row r="237" spans="1:16">
      <c r="A237" s="159">
        <v>2009</v>
      </c>
      <c r="B237" s="159">
        <v>3</v>
      </c>
      <c r="C237" s="159">
        <v>8</v>
      </c>
      <c r="E237" s="160">
        <v>11</v>
      </c>
      <c r="F237" s="161">
        <v>40036</v>
      </c>
      <c r="G237" s="159">
        <v>2</v>
      </c>
      <c r="H237" s="159" t="s">
        <v>153</v>
      </c>
      <c r="I237" s="159" t="s">
        <v>155</v>
      </c>
      <c r="J237" s="159" t="s">
        <v>23</v>
      </c>
      <c r="K237" s="159" t="s">
        <v>23</v>
      </c>
      <c r="L237" s="159">
        <v>12</v>
      </c>
      <c r="M237" s="159">
        <v>220</v>
      </c>
      <c r="N237" s="183">
        <v>4200</v>
      </c>
      <c r="O237" s="159" t="s">
        <v>210</v>
      </c>
      <c r="P237" s="159">
        <f t="shared" si="5"/>
        <v>13702</v>
      </c>
    </row>
    <row r="238" spans="1:16">
      <c r="A238" s="159">
        <v>2009</v>
      </c>
      <c r="B238" s="159">
        <v>3</v>
      </c>
      <c r="C238" s="159">
        <v>8</v>
      </c>
      <c r="E238" s="160">
        <v>12</v>
      </c>
      <c r="F238" s="161">
        <v>40037</v>
      </c>
      <c r="G238" s="159">
        <v>3</v>
      </c>
      <c r="H238" s="159" t="s">
        <v>153</v>
      </c>
      <c r="I238" s="159" t="s">
        <v>155</v>
      </c>
      <c r="J238" s="159" t="s">
        <v>23</v>
      </c>
      <c r="K238" s="159" t="s">
        <v>23</v>
      </c>
      <c r="L238" s="159">
        <v>11</v>
      </c>
      <c r="M238" s="159">
        <v>231</v>
      </c>
      <c r="N238" s="183">
        <v>4200</v>
      </c>
      <c r="O238" s="159" t="s">
        <v>210</v>
      </c>
      <c r="P238" s="159">
        <f t="shared" si="5"/>
        <v>13713</v>
      </c>
    </row>
    <row r="239" spans="1:16">
      <c r="A239" s="159">
        <v>2009</v>
      </c>
      <c r="B239" s="159">
        <v>3</v>
      </c>
      <c r="C239" s="159">
        <v>8</v>
      </c>
      <c r="E239" s="160">
        <v>13</v>
      </c>
      <c r="F239" s="161">
        <v>40038</v>
      </c>
      <c r="G239" s="159">
        <v>4</v>
      </c>
      <c r="H239" s="159" t="s">
        <v>153</v>
      </c>
      <c r="I239" s="159" t="s">
        <v>155</v>
      </c>
      <c r="J239" s="159" t="s">
        <v>23</v>
      </c>
      <c r="K239" s="159" t="s">
        <v>23</v>
      </c>
      <c r="L239" s="159">
        <v>12</v>
      </c>
      <c r="M239" s="159">
        <v>243</v>
      </c>
      <c r="N239" s="183">
        <v>4200</v>
      </c>
      <c r="O239" s="159" t="s">
        <v>210</v>
      </c>
      <c r="P239" s="159">
        <f t="shared" si="5"/>
        <v>13725</v>
      </c>
    </row>
    <row r="240" spans="1:16">
      <c r="A240" s="159">
        <v>2009</v>
      </c>
      <c r="B240" s="159">
        <v>3</v>
      </c>
      <c r="C240" s="159">
        <v>8</v>
      </c>
      <c r="E240" s="160">
        <v>14</v>
      </c>
      <c r="F240" s="161">
        <v>40039</v>
      </c>
      <c r="G240" s="159">
        <v>5</v>
      </c>
      <c r="H240" s="159" t="s">
        <v>153</v>
      </c>
      <c r="I240" s="159" t="s">
        <v>155</v>
      </c>
      <c r="J240" s="159" t="s">
        <v>23</v>
      </c>
      <c r="K240" s="159" t="s">
        <v>23</v>
      </c>
      <c r="L240" s="159">
        <v>11</v>
      </c>
      <c r="M240" s="159">
        <v>254</v>
      </c>
      <c r="N240" s="183">
        <v>4200</v>
      </c>
      <c r="O240" s="159" t="s">
        <v>210</v>
      </c>
      <c r="P240" s="159">
        <f t="shared" si="5"/>
        <v>13736</v>
      </c>
    </row>
    <row r="241" spans="1:16">
      <c r="A241" s="159">
        <v>2009</v>
      </c>
      <c r="B241" s="159">
        <v>3</v>
      </c>
      <c r="C241" s="159">
        <v>8</v>
      </c>
      <c r="E241" s="160">
        <v>15</v>
      </c>
      <c r="F241" s="161">
        <v>40040</v>
      </c>
      <c r="G241" s="159">
        <v>7</v>
      </c>
      <c r="H241" s="159" t="s">
        <v>8</v>
      </c>
      <c r="I241" s="159" t="s">
        <v>130</v>
      </c>
      <c r="J241" s="159" t="s">
        <v>24</v>
      </c>
      <c r="K241" s="159" t="s">
        <v>27</v>
      </c>
      <c r="L241" s="159">
        <v>22</v>
      </c>
      <c r="M241" s="159">
        <v>276</v>
      </c>
      <c r="N241" s="183">
        <v>4200</v>
      </c>
      <c r="O241" s="159" t="s">
        <v>210</v>
      </c>
      <c r="P241" s="159">
        <f t="shared" si="5"/>
        <v>13758</v>
      </c>
    </row>
    <row r="242" spans="1:16">
      <c r="A242" s="159">
        <v>2009</v>
      </c>
      <c r="B242" s="159">
        <v>3</v>
      </c>
      <c r="C242" s="159">
        <v>8</v>
      </c>
      <c r="E242" s="160">
        <v>16</v>
      </c>
      <c r="F242" s="161">
        <v>40041</v>
      </c>
      <c r="G242" s="159">
        <v>1</v>
      </c>
      <c r="H242" s="159" t="s">
        <v>8</v>
      </c>
      <c r="I242" s="159" t="s">
        <v>144</v>
      </c>
      <c r="J242" s="159" t="s">
        <v>24</v>
      </c>
      <c r="K242" s="159" t="s">
        <v>27</v>
      </c>
      <c r="L242" s="159">
        <v>38</v>
      </c>
      <c r="M242" s="159">
        <v>314</v>
      </c>
      <c r="N242" s="183">
        <v>4200</v>
      </c>
      <c r="O242" s="159" t="s">
        <v>210</v>
      </c>
      <c r="P242" s="159">
        <f t="shared" si="5"/>
        <v>13796</v>
      </c>
    </row>
    <row r="243" spans="1:16">
      <c r="A243" s="159">
        <v>2009</v>
      </c>
      <c r="B243" s="159">
        <v>3</v>
      </c>
      <c r="C243" s="159">
        <v>8</v>
      </c>
      <c r="E243" s="160">
        <v>16</v>
      </c>
      <c r="F243" s="161">
        <v>40041</v>
      </c>
      <c r="G243" s="159">
        <v>1</v>
      </c>
      <c r="H243" s="159" t="s">
        <v>8</v>
      </c>
      <c r="I243" s="159" t="s">
        <v>142</v>
      </c>
      <c r="J243" s="159" t="s">
        <v>24</v>
      </c>
      <c r="K243" s="159" t="s">
        <v>27</v>
      </c>
      <c r="L243" s="159">
        <v>30</v>
      </c>
      <c r="M243" s="159">
        <v>344</v>
      </c>
      <c r="N243" s="183">
        <v>4200</v>
      </c>
      <c r="O243" s="159" t="s">
        <v>210</v>
      </c>
      <c r="P243" s="159">
        <f t="shared" si="5"/>
        <v>13826</v>
      </c>
    </row>
    <row r="244" spans="1:16">
      <c r="A244" s="159">
        <v>2009</v>
      </c>
      <c r="B244" s="159">
        <v>3</v>
      </c>
      <c r="C244" s="159">
        <v>8</v>
      </c>
      <c r="E244" s="160">
        <v>16</v>
      </c>
      <c r="F244" s="161">
        <v>40041</v>
      </c>
      <c r="G244" s="159">
        <v>1</v>
      </c>
      <c r="H244" s="159" t="s">
        <v>8</v>
      </c>
      <c r="I244" s="159" t="s">
        <v>130</v>
      </c>
      <c r="J244" s="159" t="s">
        <v>24</v>
      </c>
      <c r="K244" s="159" t="s">
        <v>27</v>
      </c>
      <c r="L244" s="159">
        <v>22</v>
      </c>
      <c r="M244" s="159">
        <v>366</v>
      </c>
      <c r="N244" s="183">
        <v>4200</v>
      </c>
      <c r="O244" s="159" t="s">
        <v>210</v>
      </c>
      <c r="P244" s="159">
        <f t="shared" si="5"/>
        <v>13848</v>
      </c>
    </row>
    <row r="245" spans="1:16">
      <c r="A245" s="159">
        <v>2009</v>
      </c>
      <c r="B245" s="159">
        <v>3</v>
      </c>
      <c r="C245" s="159">
        <v>8</v>
      </c>
      <c r="E245" s="160">
        <v>16</v>
      </c>
      <c r="F245" s="161">
        <v>40041</v>
      </c>
      <c r="G245" s="159">
        <v>1</v>
      </c>
      <c r="H245" s="159" t="s">
        <v>128</v>
      </c>
      <c r="I245" s="159" t="s">
        <v>97</v>
      </c>
      <c r="J245" s="159" t="s">
        <v>119</v>
      </c>
      <c r="K245" s="159" t="s">
        <v>122</v>
      </c>
      <c r="L245" s="159">
        <v>430</v>
      </c>
      <c r="M245" s="159">
        <v>796</v>
      </c>
      <c r="N245" s="183">
        <v>4200</v>
      </c>
      <c r="O245" s="159" t="s">
        <v>210</v>
      </c>
      <c r="P245" s="159">
        <f t="shared" si="5"/>
        <v>14278</v>
      </c>
    </row>
    <row r="246" spans="1:16">
      <c r="A246" s="159">
        <v>2009</v>
      </c>
      <c r="B246" s="159">
        <v>3</v>
      </c>
      <c r="C246" s="159">
        <v>8</v>
      </c>
      <c r="E246" s="160">
        <v>16</v>
      </c>
      <c r="F246" s="161">
        <v>40041</v>
      </c>
      <c r="G246" s="159">
        <v>1</v>
      </c>
      <c r="H246" s="159" t="s">
        <v>8</v>
      </c>
      <c r="I246" s="159" t="s">
        <v>131</v>
      </c>
      <c r="J246" s="159" t="s">
        <v>24</v>
      </c>
      <c r="K246" s="159" t="s">
        <v>27</v>
      </c>
      <c r="L246" s="159">
        <v>20</v>
      </c>
      <c r="M246" s="159">
        <v>816</v>
      </c>
      <c r="N246" s="183">
        <v>4200</v>
      </c>
      <c r="O246" s="159" t="s">
        <v>210</v>
      </c>
      <c r="P246" s="159">
        <f t="shared" si="5"/>
        <v>14298</v>
      </c>
    </row>
    <row r="247" spans="1:16">
      <c r="A247" s="159">
        <v>2009</v>
      </c>
      <c r="B247" s="159">
        <v>3</v>
      </c>
      <c r="C247" s="159">
        <v>8</v>
      </c>
      <c r="E247" s="160">
        <v>16</v>
      </c>
      <c r="F247" s="161">
        <v>40041</v>
      </c>
      <c r="G247" s="159">
        <v>1</v>
      </c>
      <c r="H247" s="159" t="s">
        <v>153</v>
      </c>
      <c r="I247" s="159" t="s">
        <v>155</v>
      </c>
      <c r="J247" s="159" t="s">
        <v>23</v>
      </c>
      <c r="K247" s="159" t="s">
        <v>23</v>
      </c>
      <c r="L247" s="159">
        <v>10</v>
      </c>
      <c r="M247" s="159">
        <v>826</v>
      </c>
      <c r="N247" s="183">
        <v>4200</v>
      </c>
      <c r="O247" s="159" t="s">
        <v>210</v>
      </c>
      <c r="P247" s="159">
        <f t="shared" si="5"/>
        <v>14308</v>
      </c>
    </row>
    <row r="248" spans="1:16">
      <c r="A248" s="159">
        <v>2009</v>
      </c>
      <c r="B248" s="159">
        <v>3</v>
      </c>
      <c r="C248" s="159">
        <v>8</v>
      </c>
      <c r="E248" s="160">
        <v>17</v>
      </c>
      <c r="F248" s="161">
        <v>40042</v>
      </c>
      <c r="G248" s="159">
        <v>2</v>
      </c>
      <c r="H248" s="159" t="s">
        <v>153</v>
      </c>
      <c r="I248" s="159" t="s">
        <v>155</v>
      </c>
      <c r="J248" s="159" t="s">
        <v>23</v>
      </c>
      <c r="K248" s="159" t="s">
        <v>23</v>
      </c>
      <c r="L248" s="159">
        <v>9</v>
      </c>
      <c r="M248" s="159">
        <v>835</v>
      </c>
      <c r="N248" s="183">
        <v>4200</v>
      </c>
      <c r="O248" s="159" t="s">
        <v>210</v>
      </c>
      <c r="P248" s="159">
        <f t="shared" si="5"/>
        <v>14317</v>
      </c>
    </row>
    <row r="249" spans="1:16">
      <c r="A249" s="159">
        <v>2009</v>
      </c>
      <c r="B249" s="159">
        <v>3</v>
      </c>
      <c r="C249" s="159">
        <v>8</v>
      </c>
      <c r="E249" s="160">
        <v>18</v>
      </c>
      <c r="F249" s="161">
        <v>40043</v>
      </c>
      <c r="G249" s="159">
        <v>3</v>
      </c>
      <c r="H249" s="159" t="s">
        <v>153</v>
      </c>
      <c r="I249" s="159" t="s">
        <v>155</v>
      </c>
      <c r="J249" s="159" t="s">
        <v>23</v>
      </c>
      <c r="K249" s="159" t="s">
        <v>23</v>
      </c>
      <c r="L249" s="159">
        <v>11</v>
      </c>
      <c r="M249" s="159">
        <v>846</v>
      </c>
      <c r="N249" s="183">
        <v>4200</v>
      </c>
      <c r="O249" s="159" t="s">
        <v>210</v>
      </c>
      <c r="P249" s="159">
        <f t="shared" si="5"/>
        <v>14328</v>
      </c>
    </row>
    <row r="250" spans="1:16">
      <c r="A250" s="159">
        <v>2009</v>
      </c>
      <c r="B250" s="159">
        <v>3</v>
      </c>
      <c r="C250" s="159">
        <v>8</v>
      </c>
      <c r="E250" s="160">
        <v>19</v>
      </c>
      <c r="F250" s="161">
        <v>40044</v>
      </c>
      <c r="G250" s="159">
        <v>4</v>
      </c>
      <c r="H250" s="159" t="s">
        <v>153</v>
      </c>
      <c r="I250" s="159" t="s">
        <v>155</v>
      </c>
      <c r="J250" s="159" t="s">
        <v>23</v>
      </c>
      <c r="K250" s="159" t="s">
        <v>23</v>
      </c>
      <c r="L250" s="159">
        <v>12</v>
      </c>
      <c r="M250" s="159">
        <v>858</v>
      </c>
      <c r="N250" s="183">
        <v>4200</v>
      </c>
      <c r="O250" s="159" t="s">
        <v>210</v>
      </c>
      <c r="P250" s="159">
        <f t="shared" si="5"/>
        <v>14340</v>
      </c>
    </row>
    <row r="251" spans="1:16">
      <c r="A251" s="159">
        <v>2009</v>
      </c>
      <c r="B251" s="159">
        <v>3</v>
      </c>
      <c r="C251" s="159">
        <v>8</v>
      </c>
      <c r="E251" s="160">
        <v>20</v>
      </c>
      <c r="F251" s="161">
        <v>40045</v>
      </c>
      <c r="G251" s="159">
        <v>5</v>
      </c>
      <c r="H251" s="159" t="s">
        <v>153</v>
      </c>
      <c r="I251" s="159" t="s">
        <v>155</v>
      </c>
      <c r="J251" s="159" t="s">
        <v>23</v>
      </c>
      <c r="K251" s="159" t="s">
        <v>23</v>
      </c>
      <c r="L251" s="159">
        <v>11</v>
      </c>
      <c r="M251" s="159">
        <v>869</v>
      </c>
      <c r="N251" s="183">
        <v>4200</v>
      </c>
      <c r="O251" s="159" t="s">
        <v>210</v>
      </c>
      <c r="P251" s="159">
        <f t="shared" si="5"/>
        <v>14351</v>
      </c>
    </row>
    <row r="252" spans="1:16">
      <c r="A252" s="159">
        <v>2009</v>
      </c>
      <c r="B252" s="159">
        <v>3</v>
      </c>
      <c r="C252" s="159">
        <v>8</v>
      </c>
      <c r="E252" s="160">
        <v>23</v>
      </c>
      <c r="F252" s="161">
        <v>40048</v>
      </c>
      <c r="G252" s="159">
        <v>1</v>
      </c>
      <c r="H252" s="159" t="s">
        <v>153</v>
      </c>
      <c r="I252" s="159" t="s">
        <v>155</v>
      </c>
      <c r="J252" s="159" t="s">
        <v>23</v>
      </c>
      <c r="K252" s="159" t="s">
        <v>23</v>
      </c>
      <c r="L252" s="159">
        <v>11</v>
      </c>
      <c r="M252" s="159">
        <v>880</v>
      </c>
      <c r="N252" s="183">
        <v>4200</v>
      </c>
      <c r="O252" s="159" t="s">
        <v>210</v>
      </c>
      <c r="P252" s="159">
        <f t="shared" si="5"/>
        <v>14362</v>
      </c>
    </row>
    <row r="253" spans="1:16">
      <c r="A253" s="159">
        <v>2009</v>
      </c>
      <c r="B253" s="159">
        <v>3</v>
      </c>
      <c r="C253" s="159">
        <v>8</v>
      </c>
      <c r="E253" s="160">
        <v>24</v>
      </c>
      <c r="F253" s="161">
        <v>40049</v>
      </c>
      <c r="G253" s="159">
        <v>2</v>
      </c>
      <c r="H253" s="159" t="s">
        <v>153</v>
      </c>
      <c r="I253" s="159" t="s">
        <v>155</v>
      </c>
      <c r="J253" s="159" t="s">
        <v>23</v>
      </c>
      <c r="K253" s="159" t="s">
        <v>23</v>
      </c>
      <c r="L253" s="159">
        <v>15</v>
      </c>
      <c r="M253" s="159">
        <v>895</v>
      </c>
      <c r="N253" s="183">
        <v>4200</v>
      </c>
      <c r="O253" s="159" t="s">
        <v>210</v>
      </c>
      <c r="P253" s="159">
        <f t="shared" si="5"/>
        <v>14377</v>
      </c>
    </row>
    <row r="254" spans="1:16">
      <c r="A254" s="159">
        <v>2009</v>
      </c>
      <c r="B254" s="159">
        <v>3</v>
      </c>
      <c r="C254" s="159">
        <v>8</v>
      </c>
      <c r="E254" s="160">
        <v>25</v>
      </c>
      <c r="F254" s="161">
        <v>40050</v>
      </c>
      <c r="G254" s="159">
        <v>3</v>
      </c>
      <c r="H254" s="159" t="s">
        <v>153</v>
      </c>
      <c r="I254" s="159" t="s">
        <v>155</v>
      </c>
      <c r="J254" s="159" t="s">
        <v>23</v>
      </c>
      <c r="K254" s="159" t="s">
        <v>23</v>
      </c>
      <c r="L254" s="159">
        <v>15</v>
      </c>
      <c r="M254" s="159">
        <v>910</v>
      </c>
      <c r="N254" s="183">
        <v>4200</v>
      </c>
      <c r="O254" s="159" t="s">
        <v>210</v>
      </c>
      <c r="P254" s="159">
        <f t="shared" si="5"/>
        <v>14392</v>
      </c>
    </row>
    <row r="255" spans="1:16">
      <c r="A255" s="159">
        <v>2009</v>
      </c>
      <c r="B255" s="159">
        <v>3</v>
      </c>
      <c r="C255" s="159">
        <v>8</v>
      </c>
      <c r="E255" s="160">
        <v>26</v>
      </c>
      <c r="F255" s="161">
        <v>40051</v>
      </c>
      <c r="G255" s="159">
        <v>4</v>
      </c>
      <c r="H255" s="159" t="s">
        <v>153</v>
      </c>
      <c r="I255" s="159" t="s">
        <v>155</v>
      </c>
      <c r="J255" s="159" t="s">
        <v>23</v>
      </c>
      <c r="K255" s="159" t="s">
        <v>23</v>
      </c>
      <c r="L255" s="159">
        <v>12</v>
      </c>
      <c r="M255" s="159">
        <v>922</v>
      </c>
      <c r="N255" s="183">
        <v>4200</v>
      </c>
      <c r="O255" s="159" t="s">
        <v>210</v>
      </c>
      <c r="P255" s="159">
        <f t="shared" si="5"/>
        <v>14404</v>
      </c>
    </row>
    <row r="256" spans="1:16">
      <c r="A256" s="159">
        <v>2009</v>
      </c>
      <c r="B256" s="159">
        <v>3</v>
      </c>
      <c r="C256" s="159">
        <v>8</v>
      </c>
      <c r="E256" s="160">
        <v>27</v>
      </c>
      <c r="F256" s="161">
        <v>40052</v>
      </c>
      <c r="G256" s="159">
        <v>5</v>
      </c>
      <c r="H256" s="159" t="s">
        <v>153</v>
      </c>
      <c r="I256" s="159" t="s">
        <v>155</v>
      </c>
      <c r="J256" s="159" t="s">
        <v>23</v>
      </c>
      <c r="K256" s="159" t="s">
        <v>23</v>
      </c>
      <c r="L256" s="159">
        <v>11</v>
      </c>
      <c r="M256" s="159">
        <v>933</v>
      </c>
      <c r="N256" s="183">
        <v>4200</v>
      </c>
      <c r="O256" s="159" t="s">
        <v>210</v>
      </c>
      <c r="P256" s="159">
        <f t="shared" si="5"/>
        <v>14415</v>
      </c>
    </row>
    <row r="257" spans="1:16">
      <c r="A257" s="159">
        <v>2009</v>
      </c>
      <c r="B257" s="159">
        <v>3</v>
      </c>
      <c r="C257" s="159">
        <v>8</v>
      </c>
      <c r="E257" s="160">
        <v>28</v>
      </c>
      <c r="F257" s="161">
        <v>40053</v>
      </c>
      <c r="G257" s="159">
        <v>6</v>
      </c>
      <c r="H257" s="159" t="s">
        <v>167</v>
      </c>
      <c r="I257" s="159" t="s">
        <v>168</v>
      </c>
      <c r="J257" s="159" t="s">
        <v>24</v>
      </c>
      <c r="K257" s="159" t="s">
        <v>27</v>
      </c>
      <c r="L257" s="159">
        <v>65</v>
      </c>
      <c r="M257" s="159">
        <v>998</v>
      </c>
      <c r="N257" s="183">
        <v>4200</v>
      </c>
      <c r="O257" s="159" t="s">
        <v>210</v>
      </c>
      <c r="P257" s="159">
        <f t="shared" si="5"/>
        <v>14480</v>
      </c>
    </row>
    <row r="258" spans="1:16">
      <c r="A258" s="159">
        <v>2009</v>
      </c>
      <c r="B258" s="159">
        <v>3</v>
      </c>
      <c r="C258" s="159">
        <v>8</v>
      </c>
      <c r="E258" s="160">
        <v>28</v>
      </c>
      <c r="F258" s="161">
        <v>40053</v>
      </c>
      <c r="G258" s="159">
        <v>6</v>
      </c>
      <c r="H258" s="159" t="s">
        <v>8</v>
      </c>
      <c r="I258" s="159" t="s">
        <v>130</v>
      </c>
      <c r="J258" s="159" t="s">
        <v>24</v>
      </c>
      <c r="K258" s="159" t="s">
        <v>27</v>
      </c>
      <c r="L258" s="159">
        <v>33</v>
      </c>
      <c r="M258" s="159">
        <v>1031</v>
      </c>
      <c r="N258" s="183">
        <v>4200</v>
      </c>
      <c r="O258" s="159" t="s">
        <v>210</v>
      </c>
      <c r="P258" s="159">
        <f t="shared" si="5"/>
        <v>14513</v>
      </c>
    </row>
    <row r="259" spans="1:16">
      <c r="A259" s="159">
        <v>2009</v>
      </c>
      <c r="B259" s="159">
        <v>3</v>
      </c>
      <c r="C259" s="159">
        <v>8</v>
      </c>
      <c r="E259" s="160">
        <v>29</v>
      </c>
      <c r="F259" s="161">
        <v>40054</v>
      </c>
      <c r="G259" s="159">
        <v>7</v>
      </c>
      <c r="H259" s="159" t="s">
        <v>7</v>
      </c>
      <c r="I259" s="159" t="s">
        <v>58</v>
      </c>
      <c r="J259" s="159" t="s">
        <v>24</v>
      </c>
      <c r="K259" s="159" t="s">
        <v>27</v>
      </c>
      <c r="L259" s="159">
        <v>30</v>
      </c>
      <c r="M259" s="159">
        <v>1061</v>
      </c>
      <c r="N259" s="183">
        <v>4200</v>
      </c>
      <c r="O259" s="159" t="s">
        <v>210</v>
      </c>
      <c r="P259" s="159">
        <f t="shared" si="5"/>
        <v>14543</v>
      </c>
    </row>
    <row r="260" spans="1:16">
      <c r="A260" s="159">
        <v>2009</v>
      </c>
      <c r="B260" s="159">
        <v>3</v>
      </c>
      <c r="C260" s="159">
        <v>8</v>
      </c>
      <c r="E260" s="160">
        <v>30</v>
      </c>
      <c r="F260" s="161">
        <v>40055</v>
      </c>
      <c r="G260" s="159">
        <v>1</v>
      </c>
      <c r="H260" s="159" t="s">
        <v>153</v>
      </c>
      <c r="I260" s="159" t="s">
        <v>155</v>
      </c>
      <c r="J260" s="159" t="s">
        <v>23</v>
      </c>
      <c r="K260" s="159" t="s">
        <v>23</v>
      </c>
      <c r="L260" s="159">
        <v>12</v>
      </c>
      <c r="M260" s="159">
        <v>1073</v>
      </c>
      <c r="N260" s="183">
        <v>4200</v>
      </c>
      <c r="O260" s="159" t="s">
        <v>210</v>
      </c>
      <c r="P260" s="159">
        <f t="shared" ref="P260:P323" si="6">SUM(P259,L260)</f>
        <v>14555</v>
      </c>
    </row>
    <row r="261" spans="1:16" s="168" customFormat="1">
      <c r="A261" s="165">
        <v>2009</v>
      </c>
      <c r="B261" s="165">
        <v>3</v>
      </c>
      <c r="C261" s="165">
        <v>8</v>
      </c>
      <c r="D261" s="165"/>
      <c r="E261" s="166">
        <v>30</v>
      </c>
      <c r="F261" s="167">
        <v>40055</v>
      </c>
      <c r="G261" s="165">
        <v>1</v>
      </c>
      <c r="H261" s="165" t="s">
        <v>153</v>
      </c>
      <c r="I261" s="165" t="s">
        <v>156</v>
      </c>
      <c r="J261" s="165" t="s">
        <v>24</v>
      </c>
      <c r="K261" s="165" t="s">
        <v>27</v>
      </c>
      <c r="L261" s="165">
        <v>88</v>
      </c>
      <c r="M261" s="165">
        <v>1161</v>
      </c>
      <c r="N261" s="183">
        <v>4200</v>
      </c>
      <c r="O261" s="159" t="s">
        <v>210</v>
      </c>
      <c r="P261" s="159">
        <f t="shared" si="6"/>
        <v>14643</v>
      </c>
    </row>
    <row r="262" spans="1:16">
      <c r="A262" s="159">
        <v>2009</v>
      </c>
      <c r="B262" s="159">
        <v>3</v>
      </c>
      <c r="C262" s="159">
        <v>9</v>
      </c>
      <c r="E262" s="160">
        <v>1</v>
      </c>
      <c r="F262" s="161">
        <v>40057</v>
      </c>
      <c r="G262" s="159">
        <v>2</v>
      </c>
      <c r="H262" s="159" t="s">
        <v>153</v>
      </c>
      <c r="I262" s="159" t="s">
        <v>155</v>
      </c>
      <c r="J262" s="159" t="s">
        <v>23</v>
      </c>
      <c r="K262" s="159" t="s">
        <v>23</v>
      </c>
      <c r="L262" s="159">
        <v>12</v>
      </c>
      <c r="M262" s="159">
        <v>12</v>
      </c>
      <c r="N262" s="183">
        <v>4200</v>
      </c>
      <c r="O262" s="159" t="s">
        <v>210</v>
      </c>
      <c r="P262" s="159">
        <f t="shared" si="6"/>
        <v>14655</v>
      </c>
    </row>
    <row r="263" spans="1:16">
      <c r="A263" s="159">
        <v>2009</v>
      </c>
      <c r="B263" s="159">
        <v>3</v>
      </c>
      <c r="C263" s="159">
        <v>9</v>
      </c>
      <c r="E263" s="160">
        <v>1</v>
      </c>
      <c r="F263" s="161">
        <v>40057</v>
      </c>
      <c r="G263" s="159">
        <v>2</v>
      </c>
      <c r="H263" s="159" t="s">
        <v>128</v>
      </c>
      <c r="I263" s="159" t="s">
        <v>97</v>
      </c>
      <c r="J263" s="159" t="s">
        <v>119</v>
      </c>
      <c r="K263" s="159" t="s">
        <v>122</v>
      </c>
      <c r="L263" s="159">
        <v>430</v>
      </c>
      <c r="M263" s="159">
        <v>442</v>
      </c>
      <c r="N263" s="183">
        <v>4200</v>
      </c>
      <c r="O263" s="159" t="s">
        <v>210</v>
      </c>
      <c r="P263" s="159">
        <f t="shared" si="6"/>
        <v>15085</v>
      </c>
    </row>
    <row r="264" spans="1:16">
      <c r="A264" s="159">
        <v>2009</v>
      </c>
      <c r="B264" s="159">
        <v>3</v>
      </c>
      <c r="C264" s="159">
        <v>9</v>
      </c>
      <c r="E264" s="160">
        <v>2</v>
      </c>
      <c r="F264" s="161">
        <v>40058</v>
      </c>
      <c r="G264" s="159">
        <v>3</v>
      </c>
      <c r="H264" s="159" t="s">
        <v>153</v>
      </c>
      <c r="I264" s="159" t="s">
        <v>155</v>
      </c>
      <c r="J264" s="159" t="s">
        <v>23</v>
      </c>
      <c r="K264" s="159" t="s">
        <v>23</v>
      </c>
      <c r="L264" s="159">
        <v>12</v>
      </c>
      <c r="M264" s="159">
        <v>454</v>
      </c>
      <c r="N264" s="183">
        <v>4200</v>
      </c>
      <c r="O264" s="159" t="s">
        <v>210</v>
      </c>
      <c r="P264" s="159">
        <f t="shared" si="6"/>
        <v>15097</v>
      </c>
    </row>
    <row r="265" spans="1:16">
      <c r="A265" s="159">
        <v>2009</v>
      </c>
      <c r="B265" s="159">
        <v>3</v>
      </c>
      <c r="C265" s="159">
        <v>9</v>
      </c>
      <c r="E265" s="160">
        <v>3</v>
      </c>
      <c r="F265" s="161">
        <v>40059</v>
      </c>
      <c r="G265" s="159">
        <v>4</v>
      </c>
      <c r="H265" s="159" t="s">
        <v>153</v>
      </c>
      <c r="I265" s="159" t="s">
        <v>155</v>
      </c>
      <c r="J265" s="159" t="s">
        <v>23</v>
      </c>
      <c r="K265" s="159" t="s">
        <v>23</v>
      </c>
      <c r="L265" s="159">
        <v>15</v>
      </c>
      <c r="M265" s="159">
        <v>469</v>
      </c>
      <c r="N265" s="183">
        <v>4200</v>
      </c>
      <c r="O265" s="159" t="s">
        <v>210</v>
      </c>
      <c r="P265" s="159">
        <f t="shared" si="6"/>
        <v>15112</v>
      </c>
    </row>
    <row r="266" spans="1:16">
      <c r="A266" s="159">
        <v>2009</v>
      </c>
      <c r="B266" s="159">
        <v>3</v>
      </c>
      <c r="C266" s="159">
        <v>9</v>
      </c>
      <c r="E266" s="160">
        <v>4</v>
      </c>
      <c r="F266" s="161">
        <v>40060</v>
      </c>
      <c r="G266" s="159">
        <v>5</v>
      </c>
      <c r="H266" s="159" t="s">
        <v>153</v>
      </c>
      <c r="I266" s="159" t="s">
        <v>155</v>
      </c>
      <c r="J266" s="159" t="s">
        <v>23</v>
      </c>
      <c r="K266" s="159" t="s">
        <v>23</v>
      </c>
      <c r="L266" s="159">
        <v>11</v>
      </c>
      <c r="M266" s="159">
        <v>480</v>
      </c>
      <c r="N266" s="183">
        <v>4200</v>
      </c>
      <c r="O266" s="159" t="s">
        <v>210</v>
      </c>
      <c r="P266" s="159">
        <f t="shared" si="6"/>
        <v>15123</v>
      </c>
    </row>
    <row r="267" spans="1:16">
      <c r="A267" s="159">
        <v>2009</v>
      </c>
      <c r="B267" s="159">
        <v>3</v>
      </c>
      <c r="C267" s="159">
        <v>9</v>
      </c>
      <c r="E267" s="160">
        <v>5</v>
      </c>
      <c r="F267" s="161">
        <v>40061</v>
      </c>
      <c r="G267" s="159">
        <v>6</v>
      </c>
      <c r="H267" s="159" t="s">
        <v>8</v>
      </c>
      <c r="I267" s="159" t="s">
        <v>130</v>
      </c>
      <c r="J267" s="159" t="s">
        <v>24</v>
      </c>
      <c r="K267" s="159" t="s">
        <v>27</v>
      </c>
      <c r="L267" s="159">
        <v>32</v>
      </c>
      <c r="M267" s="159">
        <v>512</v>
      </c>
      <c r="N267" s="183">
        <v>4200</v>
      </c>
      <c r="O267" s="159" t="s">
        <v>210</v>
      </c>
      <c r="P267" s="159">
        <f t="shared" si="6"/>
        <v>15155</v>
      </c>
    </row>
    <row r="268" spans="1:16">
      <c r="A268" s="159">
        <v>2009</v>
      </c>
      <c r="B268" s="159">
        <v>3</v>
      </c>
      <c r="C268" s="159">
        <v>9</v>
      </c>
      <c r="E268" s="160">
        <v>7</v>
      </c>
      <c r="F268" s="161">
        <v>40063</v>
      </c>
      <c r="G268" s="159">
        <v>1</v>
      </c>
      <c r="H268" s="159" t="s">
        <v>153</v>
      </c>
      <c r="I268" s="159" t="s">
        <v>155</v>
      </c>
      <c r="J268" s="159" t="s">
        <v>23</v>
      </c>
      <c r="K268" s="159" t="s">
        <v>23</v>
      </c>
      <c r="L268" s="159">
        <v>12</v>
      </c>
      <c r="M268" s="159">
        <v>524</v>
      </c>
      <c r="N268" s="183">
        <v>4200</v>
      </c>
      <c r="O268" s="159" t="s">
        <v>210</v>
      </c>
      <c r="P268" s="159">
        <f t="shared" si="6"/>
        <v>15167</v>
      </c>
    </row>
    <row r="269" spans="1:16">
      <c r="A269" s="159">
        <v>2009</v>
      </c>
      <c r="B269" s="159">
        <v>3</v>
      </c>
      <c r="C269" s="159">
        <v>9</v>
      </c>
      <c r="E269" s="160">
        <v>8</v>
      </c>
      <c r="F269" s="161">
        <v>40064</v>
      </c>
      <c r="G269" s="159">
        <v>2</v>
      </c>
      <c r="H269" s="159" t="s">
        <v>153</v>
      </c>
      <c r="I269" s="159" t="s">
        <v>155</v>
      </c>
      <c r="J269" s="159" t="s">
        <v>23</v>
      </c>
      <c r="K269" s="159" t="s">
        <v>23</v>
      </c>
      <c r="L269" s="159">
        <v>12</v>
      </c>
      <c r="M269" s="159">
        <v>536</v>
      </c>
      <c r="N269" s="183">
        <v>4200</v>
      </c>
      <c r="O269" s="159" t="s">
        <v>210</v>
      </c>
      <c r="P269" s="159">
        <f t="shared" si="6"/>
        <v>15179</v>
      </c>
    </row>
    <row r="270" spans="1:16">
      <c r="A270" s="159">
        <v>2009</v>
      </c>
      <c r="B270" s="159">
        <v>3</v>
      </c>
      <c r="C270" s="159">
        <v>9</v>
      </c>
      <c r="E270" s="160">
        <v>9</v>
      </c>
      <c r="F270" s="161">
        <v>40065</v>
      </c>
      <c r="G270" s="159">
        <v>3</v>
      </c>
      <c r="H270" s="159" t="s">
        <v>153</v>
      </c>
      <c r="I270" s="159" t="s">
        <v>155</v>
      </c>
      <c r="J270" s="159" t="s">
        <v>23</v>
      </c>
      <c r="K270" s="159" t="s">
        <v>23</v>
      </c>
      <c r="L270" s="159">
        <v>15</v>
      </c>
      <c r="M270" s="159">
        <v>551</v>
      </c>
      <c r="N270" s="183">
        <v>4200</v>
      </c>
      <c r="O270" s="159" t="s">
        <v>210</v>
      </c>
      <c r="P270" s="159">
        <f t="shared" si="6"/>
        <v>15194</v>
      </c>
    </row>
    <row r="271" spans="1:16">
      <c r="A271" s="159">
        <v>2009</v>
      </c>
      <c r="B271" s="159">
        <v>3</v>
      </c>
      <c r="C271" s="159">
        <v>9</v>
      </c>
      <c r="E271" s="160">
        <v>10</v>
      </c>
      <c r="F271" s="161">
        <v>40066</v>
      </c>
      <c r="G271" s="159">
        <v>4</v>
      </c>
      <c r="H271" s="159" t="s">
        <v>153</v>
      </c>
      <c r="I271" s="159" t="s">
        <v>155</v>
      </c>
      <c r="J271" s="159" t="s">
        <v>23</v>
      </c>
      <c r="K271" s="159" t="s">
        <v>23</v>
      </c>
      <c r="L271" s="159">
        <v>12</v>
      </c>
      <c r="M271" s="159">
        <v>563</v>
      </c>
      <c r="N271" s="183">
        <v>4200</v>
      </c>
      <c r="O271" s="159" t="s">
        <v>210</v>
      </c>
      <c r="P271" s="159">
        <f t="shared" si="6"/>
        <v>15206</v>
      </c>
    </row>
    <row r="272" spans="1:16">
      <c r="A272" s="159">
        <v>2009</v>
      </c>
      <c r="B272" s="159">
        <v>3</v>
      </c>
      <c r="C272" s="159">
        <v>9</v>
      </c>
      <c r="E272" s="160">
        <v>11</v>
      </c>
      <c r="F272" s="161">
        <v>40067</v>
      </c>
      <c r="G272" s="159">
        <v>5</v>
      </c>
      <c r="H272" s="159" t="s">
        <v>153</v>
      </c>
      <c r="I272" s="159" t="s">
        <v>155</v>
      </c>
      <c r="J272" s="159" t="s">
        <v>23</v>
      </c>
      <c r="K272" s="159" t="s">
        <v>23</v>
      </c>
      <c r="L272" s="159">
        <v>15</v>
      </c>
      <c r="M272" s="159">
        <v>578</v>
      </c>
      <c r="N272" s="183">
        <v>4200</v>
      </c>
      <c r="O272" s="159" t="s">
        <v>210</v>
      </c>
      <c r="P272" s="159">
        <f t="shared" si="6"/>
        <v>15221</v>
      </c>
    </row>
    <row r="273" spans="1:16">
      <c r="A273" s="159">
        <v>2009</v>
      </c>
      <c r="B273" s="159">
        <v>3</v>
      </c>
      <c r="C273" s="159">
        <v>9</v>
      </c>
      <c r="E273" s="160">
        <v>14</v>
      </c>
      <c r="F273" s="161">
        <v>40070</v>
      </c>
      <c r="G273" s="159">
        <v>1</v>
      </c>
      <c r="H273" s="159" t="s">
        <v>153</v>
      </c>
      <c r="I273" s="159" t="s">
        <v>155</v>
      </c>
      <c r="J273" s="159" t="s">
        <v>23</v>
      </c>
      <c r="K273" s="159" t="s">
        <v>23</v>
      </c>
      <c r="L273" s="159">
        <v>12</v>
      </c>
      <c r="M273" s="159">
        <v>590</v>
      </c>
      <c r="N273" s="183">
        <v>4200</v>
      </c>
      <c r="O273" s="159" t="s">
        <v>210</v>
      </c>
      <c r="P273" s="159">
        <f t="shared" si="6"/>
        <v>15233</v>
      </c>
    </row>
    <row r="274" spans="1:16">
      <c r="A274" s="159">
        <v>2009</v>
      </c>
      <c r="B274" s="159">
        <v>3</v>
      </c>
      <c r="C274" s="159">
        <v>9</v>
      </c>
      <c r="E274" s="160">
        <v>15</v>
      </c>
      <c r="F274" s="161">
        <v>40071</v>
      </c>
      <c r="G274" s="159">
        <v>2</v>
      </c>
      <c r="H274" s="159" t="s">
        <v>153</v>
      </c>
      <c r="I274" s="159" t="s">
        <v>155</v>
      </c>
      <c r="J274" s="159" t="s">
        <v>23</v>
      </c>
      <c r="K274" s="159" t="s">
        <v>23</v>
      </c>
      <c r="L274" s="159">
        <v>12</v>
      </c>
      <c r="M274" s="159">
        <v>602</v>
      </c>
      <c r="N274" s="183">
        <v>4200</v>
      </c>
      <c r="O274" s="159" t="s">
        <v>210</v>
      </c>
      <c r="P274" s="159">
        <f t="shared" si="6"/>
        <v>15245</v>
      </c>
    </row>
    <row r="275" spans="1:16">
      <c r="A275" s="159">
        <v>2009</v>
      </c>
      <c r="B275" s="159">
        <v>3</v>
      </c>
      <c r="C275" s="159">
        <v>9</v>
      </c>
      <c r="E275" s="160">
        <v>15</v>
      </c>
      <c r="F275" s="161">
        <v>40071</v>
      </c>
      <c r="G275" s="159">
        <v>2</v>
      </c>
      <c r="H275" s="159" t="s">
        <v>128</v>
      </c>
      <c r="I275" s="159" t="s">
        <v>97</v>
      </c>
      <c r="J275" s="159" t="s">
        <v>119</v>
      </c>
      <c r="K275" s="159" t="s">
        <v>122</v>
      </c>
      <c r="L275" s="159">
        <v>430</v>
      </c>
      <c r="M275" s="159">
        <v>1032</v>
      </c>
      <c r="N275" s="183">
        <v>4200</v>
      </c>
      <c r="O275" s="159" t="s">
        <v>210</v>
      </c>
      <c r="P275" s="159">
        <f t="shared" si="6"/>
        <v>15675</v>
      </c>
    </row>
    <row r="276" spans="1:16">
      <c r="A276" s="159">
        <v>2009</v>
      </c>
      <c r="B276" s="159">
        <v>3</v>
      </c>
      <c r="C276" s="159">
        <v>9</v>
      </c>
      <c r="E276" s="160">
        <v>15</v>
      </c>
      <c r="F276" s="161">
        <v>40071</v>
      </c>
      <c r="G276" s="159">
        <v>2</v>
      </c>
      <c r="H276" s="159" t="s">
        <v>8</v>
      </c>
      <c r="I276" s="159" t="s">
        <v>131</v>
      </c>
      <c r="J276" s="159" t="s">
        <v>24</v>
      </c>
      <c r="K276" s="159" t="s">
        <v>27</v>
      </c>
      <c r="L276" s="159">
        <v>20</v>
      </c>
      <c r="M276" s="159">
        <v>1052</v>
      </c>
      <c r="N276" s="183">
        <v>4200</v>
      </c>
      <c r="O276" s="159" t="s">
        <v>210</v>
      </c>
      <c r="P276" s="159">
        <f t="shared" si="6"/>
        <v>15695</v>
      </c>
    </row>
    <row r="277" spans="1:16">
      <c r="A277" s="159">
        <v>2009</v>
      </c>
      <c r="B277" s="159">
        <v>3</v>
      </c>
      <c r="C277" s="159">
        <v>9</v>
      </c>
      <c r="E277" s="160">
        <v>16</v>
      </c>
      <c r="F277" s="161">
        <v>40072</v>
      </c>
      <c r="G277" s="159">
        <v>3</v>
      </c>
      <c r="H277" s="159" t="s">
        <v>153</v>
      </c>
      <c r="I277" s="159" t="s">
        <v>155</v>
      </c>
      <c r="J277" s="159" t="s">
        <v>23</v>
      </c>
      <c r="K277" s="159" t="s">
        <v>23</v>
      </c>
      <c r="L277" s="159">
        <v>15</v>
      </c>
      <c r="M277" s="159">
        <v>1067</v>
      </c>
      <c r="N277" s="183">
        <v>4200</v>
      </c>
      <c r="O277" s="159" t="s">
        <v>210</v>
      </c>
      <c r="P277" s="159">
        <f t="shared" si="6"/>
        <v>15710</v>
      </c>
    </row>
    <row r="278" spans="1:16">
      <c r="A278" s="159">
        <v>2009</v>
      </c>
      <c r="B278" s="159">
        <v>3</v>
      </c>
      <c r="C278" s="159">
        <v>9</v>
      </c>
      <c r="E278" s="160">
        <v>17</v>
      </c>
      <c r="F278" s="161">
        <v>40073</v>
      </c>
      <c r="G278" s="159">
        <v>4</v>
      </c>
      <c r="H278" s="159" t="s">
        <v>153</v>
      </c>
      <c r="I278" s="159" t="s">
        <v>155</v>
      </c>
      <c r="J278" s="159" t="s">
        <v>23</v>
      </c>
      <c r="K278" s="159" t="s">
        <v>23</v>
      </c>
      <c r="L278" s="159">
        <v>12</v>
      </c>
      <c r="M278" s="159">
        <v>1079</v>
      </c>
      <c r="N278" s="183">
        <v>4200</v>
      </c>
      <c r="O278" s="159" t="s">
        <v>210</v>
      </c>
      <c r="P278" s="159">
        <f t="shared" si="6"/>
        <v>15722</v>
      </c>
    </row>
    <row r="279" spans="1:16">
      <c r="A279" s="159">
        <v>2009</v>
      </c>
      <c r="B279" s="159">
        <v>3</v>
      </c>
      <c r="C279" s="159">
        <v>9</v>
      </c>
      <c r="E279" s="160">
        <v>18</v>
      </c>
      <c r="F279" s="161">
        <v>40074</v>
      </c>
      <c r="G279" s="159">
        <v>5</v>
      </c>
      <c r="H279" s="159" t="s">
        <v>153</v>
      </c>
      <c r="I279" s="159" t="s">
        <v>155</v>
      </c>
      <c r="J279" s="159" t="s">
        <v>23</v>
      </c>
      <c r="K279" s="159" t="s">
        <v>23</v>
      </c>
      <c r="L279" s="159">
        <v>15</v>
      </c>
      <c r="M279" s="159">
        <v>1094</v>
      </c>
      <c r="N279" s="183">
        <v>4200</v>
      </c>
      <c r="O279" s="159" t="s">
        <v>210</v>
      </c>
      <c r="P279" s="159">
        <f t="shared" si="6"/>
        <v>15737</v>
      </c>
    </row>
    <row r="280" spans="1:16">
      <c r="A280" s="159">
        <v>2009</v>
      </c>
      <c r="B280" s="159">
        <v>3</v>
      </c>
      <c r="C280" s="159">
        <v>9</v>
      </c>
      <c r="E280" s="160">
        <v>18</v>
      </c>
      <c r="F280" s="161">
        <v>40074</v>
      </c>
      <c r="G280" s="159">
        <v>5</v>
      </c>
      <c r="H280" s="159" t="s">
        <v>8</v>
      </c>
      <c r="I280" s="159" t="s">
        <v>130</v>
      </c>
      <c r="J280" s="159" t="s">
        <v>24</v>
      </c>
      <c r="K280" s="159" t="s">
        <v>27</v>
      </c>
      <c r="L280" s="159">
        <v>24</v>
      </c>
      <c r="M280" s="159">
        <v>1118</v>
      </c>
      <c r="N280" s="183">
        <v>4200</v>
      </c>
      <c r="O280" s="159" t="s">
        <v>210</v>
      </c>
      <c r="P280" s="159">
        <f t="shared" si="6"/>
        <v>15761</v>
      </c>
    </row>
    <row r="281" spans="1:16">
      <c r="A281" s="159">
        <v>2009</v>
      </c>
      <c r="B281" s="159">
        <v>3</v>
      </c>
      <c r="C281" s="159">
        <v>9</v>
      </c>
      <c r="E281" s="160">
        <v>21</v>
      </c>
      <c r="F281" s="161">
        <v>40077</v>
      </c>
      <c r="G281" s="159">
        <v>1</v>
      </c>
      <c r="H281" s="159" t="s">
        <v>153</v>
      </c>
      <c r="I281" s="159" t="s">
        <v>155</v>
      </c>
      <c r="J281" s="159" t="s">
        <v>23</v>
      </c>
      <c r="K281" s="159" t="s">
        <v>23</v>
      </c>
      <c r="L281" s="159">
        <v>12</v>
      </c>
      <c r="M281" s="159">
        <v>1130</v>
      </c>
      <c r="N281" s="183">
        <v>4200</v>
      </c>
      <c r="O281" s="159" t="s">
        <v>210</v>
      </c>
      <c r="P281" s="159">
        <f t="shared" si="6"/>
        <v>15773</v>
      </c>
    </row>
    <row r="282" spans="1:16">
      <c r="A282" s="159">
        <v>2009</v>
      </c>
      <c r="B282" s="159">
        <v>3</v>
      </c>
      <c r="C282" s="159">
        <v>9</v>
      </c>
      <c r="E282" s="160">
        <v>22</v>
      </c>
      <c r="F282" s="161">
        <v>40078</v>
      </c>
      <c r="G282" s="159">
        <v>2</v>
      </c>
      <c r="H282" s="159" t="s">
        <v>153</v>
      </c>
      <c r="I282" s="159" t="s">
        <v>155</v>
      </c>
      <c r="J282" s="159" t="s">
        <v>23</v>
      </c>
      <c r="K282" s="159" t="s">
        <v>23</v>
      </c>
      <c r="L282" s="159">
        <v>12</v>
      </c>
      <c r="M282" s="159">
        <v>1142</v>
      </c>
      <c r="N282" s="183">
        <v>4200</v>
      </c>
      <c r="O282" s="159" t="s">
        <v>210</v>
      </c>
      <c r="P282" s="159">
        <f t="shared" si="6"/>
        <v>15785</v>
      </c>
    </row>
    <row r="283" spans="1:16">
      <c r="A283" s="159">
        <v>2009</v>
      </c>
      <c r="B283" s="159">
        <v>3</v>
      </c>
      <c r="C283" s="159">
        <v>9</v>
      </c>
      <c r="E283" s="160">
        <v>23</v>
      </c>
      <c r="F283" s="161">
        <v>40079</v>
      </c>
      <c r="G283" s="159">
        <v>3</v>
      </c>
      <c r="H283" s="159" t="s">
        <v>153</v>
      </c>
      <c r="I283" s="159" t="s">
        <v>155</v>
      </c>
      <c r="J283" s="159" t="s">
        <v>23</v>
      </c>
      <c r="K283" s="159" t="s">
        <v>23</v>
      </c>
      <c r="L283" s="159">
        <v>9</v>
      </c>
      <c r="M283" s="159">
        <v>1151</v>
      </c>
      <c r="N283" s="183">
        <v>4200</v>
      </c>
      <c r="O283" s="159" t="s">
        <v>210</v>
      </c>
      <c r="P283" s="159">
        <f t="shared" si="6"/>
        <v>15794</v>
      </c>
    </row>
    <row r="284" spans="1:16">
      <c r="A284" s="159">
        <v>2009</v>
      </c>
      <c r="B284" s="159">
        <v>3</v>
      </c>
      <c r="C284" s="159">
        <v>9</v>
      </c>
      <c r="E284" s="160">
        <v>24</v>
      </c>
      <c r="F284" s="161">
        <v>40080</v>
      </c>
      <c r="G284" s="159">
        <v>4</v>
      </c>
      <c r="H284" s="159" t="s">
        <v>153</v>
      </c>
      <c r="I284" s="159" t="s">
        <v>155</v>
      </c>
      <c r="J284" s="159" t="s">
        <v>23</v>
      </c>
      <c r="K284" s="159" t="s">
        <v>23</v>
      </c>
      <c r="L284" s="159">
        <v>10</v>
      </c>
      <c r="M284" s="159">
        <v>1161</v>
      </c>
      <c r="N284" s="183">
        <v>4200</v>
      </c>
      <c r="O284" s="159" t="s">
        <v>210</v>
      </c>
      <c r="P284" s="159">
        <f t="shared" si="6"/>
        <v>15804</v>
      </c>
    </row>
    <row r="285" spans="1:16">
      <c r="A285" s="159">
        <v>2009</v>
      </c>
      <c r="B285" s="159">
        <v>3</v>
      </c>
      <c r="C285" s="159">
        <v>9</v>
      </c>
      <c r="E285" s="160">
        <v>25</v>
      </c>
      <c r="F285" s="161">
        <v>40081</v>
      </c>
      <c r="G285" s="159">
        <v>5</v>
      </c>
      <c r="H285" s="159" t="s">
        <v>153</v>
      </c>
      <c r="I285" s="159" t="s">
        <v>155</v>
      </c>
      <c r="J285" s="159" t="s">
        <v>23</v>
      </c>
      <c r="K285" s="159" t="s">
        <v>23</v>
      </c>
      <c r="L285" s="159">
        <v>10</v>
      </c>
      <c r="M285" s="159">
        <v>1171</v>
      </c>
      <c r="N285" s="183">
        <v>4200</v>
      </c>
      <c r="O285" s="159" t="s">
        <v>210</v>
      </c>
      <c r="P285" s="159">
        <f t="shared" si="6"/>
        <v>15814</v>
      </c>
    </row>
    <row r="286" spans="1:16">
      <c r="A286" s="159">
        <v>2009</v>
      </c>
      <c r="B286" s="159">
        <v>3</v>
      </c>
      <c r="C286" s="159">
        <v>9</v>
      </c>
      <c r="E286" s="160">
        <v>28</v>
      </c>
      <c r="F286" s="161">
        <v>40084</v>
      </c>
      <c r="G286" s="159">
        <v>1</v>
      </c>
      <c r="H286" s="159" t="s">
        <v>153</v>
      </c>
      <c r="I286" s="159" t="s">
        <v>155</v>
      </c>
      <c r="J286" s="159" t="s">
        <v>23</v>
      </c>
      <c r="K286" s="159" t="s">
        <v>23</v>
      </c>
      <c r="L286" s="159">
        <v>10</v>
      </c>
      <c r="M286" s="159">
        <v>1181</v>
      </c>
      <c r="N286" s="183">
        <v>4200</v>
      </c>
      <c r="O286" s="159" t="s">
        <v>210</v>
      </c>
      <c r="P286" s="159">
        <f t="shared" si="6"/>
        <v>15824</v>
      </c>
    </row>
    <row r="287" spans="1:16">
      <c r="A287" s="159">
        <v>2009</v>
      </c>
      <c r="B287" s="159">
        <v>3</v>
      </c>
      <c r="C287" s="159">
        <v>9</v>
      </c>
      <c r="E287" s="160">
        <v>29</v>
      </c>
      <c r="F287" s="161">
        <v>40085</v>
      </c>
      <c r="G287" s="159">
        <v>2</v>
      </c>
      <c r="H287" s="159" t="s">
        <v>153</v>
      </c>
      <c r="I287" s="159" t="s">
        <v>155</v>
      </c>
      <c r="J287" s="159" t="s">
        <v>23</v>
      </c>
      <c r="K287" s="159" t="s">
        <v>23</v>
      </c>
      <c r="L287" s="159">
        <v>10</v>
      </c>
      <c r="M287" s="159">
        <v>1191</v>
      </c>
      <c r="N287" s="183">
        <v>4200</v>
      </c>
      <c r="O287" s="159" t="s">
        <v>210</v>
      </c>
      <c r="P287" s="159">
        <f t="shared" si="6"/>
        <v>15834</v>
      </c>
    </row>
    <row r="288" spans="1:16" s="168" customFormat="1">
      <c r="A288" s="165">
        <v>2009</v>
      </c>
      <c r="B288" s="165">
        <v>3</v>
      </c>
      <c r="C288" s="165">
        <v>9</v>
      </c>
      <c r="D288" s="165"/>
      <c r="E288" s="166">
        <v>30</v>
      </c>
      <c r="F288" s="167">
        <v>40086</v>
      </c>
      <c r="G288" s="165">
        <v>3</v>
      </c>
      <c r="H288" s="165" t="s">
        <v>153</v>
      </c>
      <c r="I288" s="165" t="s">
        <v>155</v>
      </c>
      <c r="J288" s="165" t="s">
        <v>23</v>
      </c>
      <c r="K288" s="165" t="s">
        <v>23</v>
      </c>
      <c r="L288" s="165">
        <v>10</v>
      </c>
      <c r="M288" s="165">
        <v>1201</v>
      </c>
      <c r="N288" s="183">
        <v>4200</v>
      </c>
      <c r="O288" s="159" t="s">
        <v>210</v>
      </c>
      <c r="P288" s="159">
        <f t="shared" si="6"/>
        <v>15844</v>
      </c>
    </row>
    <row r="289" spans="1:16">
      <c r="A289" s="159">
        <v>2009</v>
      </c>
      <c r="B289" s="159">
        <v>4</v>
      </c>
      <c r="C289" s="159">
        <v>10</v>
      </c>
      <c r="E289" s="160">
        <v>1</v>
      </c>
      <c r="F289" s="161">
        <v>40087</v>
      </c>
      <c r="G289" s="159">
        <v>4</v>
      </c>
      <c r="H289" s="159" t="s">
        <v>128</v>
      </c>
      <c r="I289" s="159" t="s">
        <v>97</v>
      </c>
      <c r="J289" s="159" t="s">
        <v>119</v>
      </c>
      <c r="K289" s="159" t="s">
        <v>122</v>
      </c>
      <c r="L289" s="159">
        <v>430</v>
      </c>
      <c r="M289" s="159">
        <v>430</v>
      </c>
      <c r="N289" s="183">
        <v>4200</v>
      </c>
      <c r="O289" s="159" t="s">
        <v>210</v>
      </c>
      <c r="P289" s="159">
        <f t="shared" si="6"/>
        <v>16274</v>
      </c>
    </row>
    <row r="290" spans="1:16">
      <c r="A290" s="159">
        <v>2009</v>
      </c>
      <c r="B290" s="159">
        <v>4</v>
      </c>
      <c r="C290" s="159">
        <v>10</v>
      </c>
      <c r="E290" s="160">
        <v>1</v>
      </c>
      <c r="F290" s="161">
        <v>40087</v>
      </c>
      <c r="G290" s="159">
        <v>4</v>
      </c>
      <c r="H290" s="159" t="s">
        <v>153</v>
      </c>
      <c r="I290" s="159" t="s">
        <v>155</v>
      </c>
      <c r="J290" s="159" t="s">
        <v>23</v>
      </c>
      <c r="K290" s="159" t="s">
        <v>23</v>
      </c>
      <c r="L290" s="159">
        <v>14</v>
      </c>
      <c r="M290" s="159">
        <v>444</v>
      </c>
      <c r="N290" s="183">
        <v>4200</v>
      </c>
      <c r="O290" s="159" t="s">
        <v>210</v>
      </c>
      <c r="P290" s="159">
        <f t="shared" si="6"/>
        <v>16288</v>
      </c>
    </row>
    <row r="291" spans="1:16">
      <c r="A291" s="159">
        <v>2009</v>
      </c>
      <c r="B291" s="159">
        <v>4</v>
      </c>
      <c r="C291" s="159">
        <v>10</v>
      </c>
      <c r="E291" s="160">
        <v>2</v>
      </c>
      <c r="F291" s="161">
        <v>40088</v>
      </c>
      <c r="G291" s="159">
        <v>5</v>
      </c>
      <c r="H291" s="159" t="s">
        <v>153</v>
      </c>
      <c r="I291" s="159" t="s">
        <v>155</v>
      </c>
      <c r="J291" s="159" t="s">
        <v>23</v>
      </c>
      <c r="K291" s="159" t="s">
        <v>23</v>
      </c>
      <c r="L291" s="159">
        <v>14</v>
      </c>
      <c r="M291" s="159">
        <v>458</v>
      </c>
      <c r="N291" s="183">
        <v>4200</v>
      </c>
      <c r="O291" s="159" t="s">
        <v>210</v>
      </c>
      <c r="P291" s="159">
        <f t="shared" si="6"/>
        <v>16302</v>
      </c>
    </row>
    <row r="292" spans="1:16">
      <c r="A292" s="159">
        <v>2009</v>
      </c>
      <c r="B292" s="159">
        <v>4</v>
      </c>
      <c r="C292" s="159">
        <v>10</v>
      </c>
      <c r="E292" s="160">
        <v>5</v>
      </c>
      <c r="F292" s="161">
        <v>40091</v>
      </c>
      <c r="G292" s="159">
        <v>1</v>
      </c>
      <c r="H292" s="159" t="s">
        <v>153</v>
      </c>
      <c r="I292" s="159" t="s">
        <v>156</v>
      </c>
      <c r="J292" s="159" t="s">
        <v>24</v>
      </c>
      <c r="K292" s="159" t="s">
        <v>27</v>
      </c>
      <c r="L292" s="159">
        <v>88</v>
      </c>
      <c r="M292" s="159">
        <v>546</v>
      </c>
      <c r="N292" s="183">
        <v>4200</v>
      </c>
      <c r="O292" s="159" t="s">
        <v>210</v>
      </c>
      <c r="P292" s="159">
        <f t="shared" si="6"/>
        <v>16390</v>
      </c>
    </row>
    <row r="293" spans="1:16">
      <c r="A293" s="159">
        <v>2009</v>
      </c>
      <c r="B293" s="159">
        <v>4</v>
      </c>
      <c r="C293" s="159">
        <v>10</v>
      </c>
      <c r="E293" s="160">
        <v>5</v>
      </c>
      <c r="F293" s="161">
        <v>40091</v>
      </c>
      <c r="G293" s="159">
        <v>1</v>
      </c>
      <c r="H293" s="159" t="s">
        <v>153</v>
      </c>
      <c r="I293" s="159" t="s">
        <v>155</v>
      </c>
      <c r="J293" s="159" t="s">
        <v>23</v>
      </c>
      <c r="K293" s="159" t="s">
        <v>23</v>
      </c>
      <c r="L293" s="159">
        <v>10</v>
      </c>
      <c r="M293" s="159">
        <v>556</v>
      </c>
      <c r="N293" s="183">
        <v>4200</v>
      </c>
      <c r="O293" s="159" t="s">
        <v>210</v>
      </c>
      <c r="P293" s="159">
        <f t="shared" si="6"/>
        <v>16400</v>
      </c>
    </row>
    <row r="294" spans="1:16">
      <c r="A294" s="159">
        <v>2009</v>
      </c>
      <c r="B294" s="159">
        <v>4</v>
      </c>
      <c r="C294" s="159">
        <v>10</v>
      </c>
      <c r="E294" s="160">
        <v>6</v>
      </c>
      <c r="F294" s="161">
        <v>40092</v>
      </c>
      <c r="G294" s="159">
        <v>2</v>
      </c>
      <c r="H294" s="159" t="s">
        <v>153</v>
      </c>
      <c r="I294" s="159" t="s">
        <v>155</v>
      </c>
      <c r="J294" s="159" t="s">
        <v>23</v>
      </c>
      <c r="K294" s="159" t="s">
        <v>23</v>
      </c>
      <c r="L294" s="159">
        <v>10</v>
      </c>
      <c r="M294" s="159">
        <v>566</v>
      </c>
      <c r="N294" s="183">
        <v>4200</v>
      </c>
      <c r="O294" s="159" t="s">
        <v>210</v>
      </c>
      <c r="P294" s="159">
        <f t="shared" si="6"/>
        <v>16410</v>
      </c>
    </row>
    <row r="295" spans="1:16">
      <c r="A295" s="159">
        <v>2009</v>
      </c>
      <c r="B295" s="159">
        <v>4</v>
      </c>
      <c r="C295" s="159">
        <v>10</v>
      </c>
      <c r="E295" s="160">
        <v>7</v>
      </c>
      <c r="F295" s="161">
        <v>40093</v>
      </c>
      <c r="G295" s="159">
        <v>3</v>
      </c>
      <c r="H295" s="159" t="s">
        <v>153</v>
      </c>
      <c r="I295" s="159" t="s">
        <v>155</v>
      </c>
      <c r="J295" s="159" t="s">
        <v>23</v>
      </c>
      <c r="K295" s="159" t="s">
        <v>23</v>
      </c>
      <c r="L295" s="159">
        <v>10</v>
      </c>
      <c r="M295" s="159">
        <v>576</v>
      </c>
      <c r="N295" s="183">
        <v>4200</v>
      </c>
      <c r="O295" s="159" t="s">
        <v>210</v>
      </c>
      <c r="P295" s="159">
        <f t="shared" si="6"/>
        <v>16420</v>
      </c>
    </row>
    <row r="296" spans="1:16">
      <c r="A296" s="159">
        <v>2009</v>
      </c>
      <c r="B296" s="159">
        <v>4</v>
      </c>
      <c r="C296" s="159">
        <v>10</v>
      </c>
      <c r="E296" s="160">
        <v>8</v>
      </c>
      <c r="F296" s="161">
        <v>40094</v>
      </c>
      <c r="G296" s="159">
        <v>4</v>
      </c>
      <c r="H296" s="159" t="s">
        <v>153</v>
      </c>
      <c r="I296" s="159" t="s">
        <v>155</v>
      </c>
      <c r="J296" s="159" t="s">
        <v>23</v>
      </c>
      <c r="K296" s="159" t="s">
        <v>23</v>
      </c>
      <c r="L296" s="159">
        <v>14</v>
      </c>
      <c r="M296" s="159">
        <v>590</v>
      </c>
      <c r="N296" s="183">
        <v>4200</v>
      </c>
      <c r="O296" s="159" t="s">
        <v>210</v>
      </c>
      <c r="P296" s="159">
        <f t="shared" si="6"/>
        <v>16434</v>
      </c>
    </row>
    <row r="297" spans="1:16">
      <c r="A297" s="159">
        <v>2009</v>
      </c>
      <c r="B297" s="159">
        <v>4</v>
      </c>
      <c r="C297" s="159">
        <v>10</v>
      </c>
      <c r="E297" s="160">
        <v>9</v>
      </c>
      <c r="F297" s="161">
        <v>40095</v>
      </c>
      <c r="G297" s="159">
        <v>5</v>
      </c>
      <c r="H297" s="159" t="s">
        <v>153</v>
      </c>
      <c r="I297" s="159" t="s">
        <v>155</v>
      </c>
      <c r="J297" s="159" t="s">
        <v>23</v>
      </c>
      <c r="K297" s="159" t="s">
        <v>23</v>
      </c>
      <c r="L297" s="159">
        <v>14</v>
      </c>
      <c r="M297" s="159">
        <v>604</v>
      </c>
      <c r="N297" s="183">
        <v>4200</v>
      </c>
      <c r="O297" s="159" t="s">
        <v>210</v>
      </c>
      <c r="P297" s="159">
        <f t="shared" si="6"/>
        <v>16448</v>
      </c>
    </row>
    <row r="298" spans="1:16">
      <c r="A298" s="159">
        <v>2009</v>
      </c>
      <c r="B298" s="159">
        <v>4</v>
      </c>
      <c r="C298" s="159">
        <v>10</v>
      </c>
      <c r="E298" s="160">
        <v>10</v>
      </c>
      <c r="F298" s="161">
        <v>40096</v>
      </c>
      <c r="G298" s="159">
        <v>6</v>
      </c>
      <c r="H298" s="159" t="s">
        <v>8</v>
      </c>
      <c r="I298" s="159" t="s">
        <v>130</v>
      </c>
      <c r="J298" s="159" t="s">
        <v>24</v>
      </c>
      <c r="K298" s="159" t="s">
        <v>23</v>
      </c>
      <c r="L298" s="159">
        <v>40</v>
      </c>
      <c r="M298" s="159">
        <v>644</v>
      </c>
      <c r="N298" s="183">
        <v>4200</v>
      </c>
      <c r="O298" s="159" t="s">
        <v>210</v>
      </c>
      <c r="P298" s="159">
        <f t="shared" si="6"/>
        <v>16488</v>
      </c>
    </row>
    <row r="299" spans="1:16">
      <c r="A299" s="159">
        <v>2009</v>
      </c>
      <c r="B299" s="159">
        <v>4</v>
      </c>
      <c r="C299" s="159">
        <v>10</v>
      </c>
      <c r="E299" s="160">
        <v>11</v>
      </c>
      <c r="F299" s="161">
        <v>40097</v>
      </c>
      <c r="G299" s="159">
        <v>7</v>
      </c>
      <c r="H299" s="159" t="s">
        <v>7</v>
      </c>
      <c r="I299" s="159" t="s">
        <v>58</v>
      </c>
      <c r="J299" s="159" t="s">
        <v>24</v>
      </c>
      <c r="K299" s="159" t="s">
        <v>23</v>
      </c>
      <c r="L299" s="159">
        <v>33</v>
      </c>
      <c r="M299" s="159">
        <v>677</v>
      </c>
      <c r="N299" s="183">
        <v>4200</v>
      </c>
      <c r="O299" s="159" t="s">
        <v>210</v>
      </c>
      <c r="P299" s="159">
        <f t="shared" si="6"/>
        <v>16521</v>
      </c>
    </row>
    <row r="300" spans="1:16">
      <c r="A300" s="159">
        <v>2009</v>
      </c>
      <c r="B300" s="159">
        <v>4</v>
      </c>
      <c r="C300" s="159">
        <v>10</v>
      </c>
      <c r="E300" s="160">
        <v>12</v>
      </c>
      <c r="F300" s="161">
        <v>40098</v>
      </c>
      <c r="G300" s="159">
        <v>1</v>
      </c>
      <c r="H300" s="159" t="s">
        <v>153</v>
      </c>
      <c r="I300" s="159" t="s">
        <v>155</v>
      </c>
      <c r="J300" s="159" t="s">
        <v>23</v>
      </c>
      <c r="K300" s="159" t="s">
        <v>23</v>
      </c>
      <c r="L300" s="159">
        <v>10</v>
      </c>
      <c r="M300" s="159">
        <v>687</v>
      </c>
      <c r="N300" s="183">
        <v>4200</v>
      </c>
      <c r="O300" s="159" t="s">
        <v>210</v>
      </c>
      <c r="P300" s="159">
        <f t="shared" si="6"/>
        <v>16531</v>
      </c>
    </row>
    <row r="301" spans="1:16">
      <c r="A301" s="159">
        <v>2009</v>
      </c>
      <c r="B301" s="159">
        <v>4</v>
      </c>
      <c r="C301" s="159">
        <v>10</v>
      </c>
      <c r="E301" s="160">
        <v>13</v>
      </c>
      <c r="F301" s="161">
        <v>40099</v>
      </c>
      <c r="G301" s="159">
        <v>2</v>
      </c>
      <c r="H301" s="159" t="s">
        <v>153</v>
      </c>
      <c r="I301" s="159" t="s">
        <v>155</v>
      </c>
      <c r="J301" s="159" t="s">
        <v>23</v>
      </c>
      <c r="K301" s="159" t="s">
        <v>23</v>
      </c>
      <c r="L301" s="159">
        <v>10</v>
      </c>
      <c r="M301" s="159">
        <v>697</v>
      </c>
      <c r="N301" s="183">
        <v>4200</v>
      </c>
      <c r="O301" s="159" t="s">
        <v>210</v>
      </c>
      <c r="P301" s="159">
        <f t="shared" si="6"/>
        <v>16541</v>
      </c>
    </row>
    <row r="302" spans="1:16">
      <c r="A302" s="159">
        <v>2009</v>
      </c>
      <c r="B302" s="159">
        <v>4</v>
      </c>
      <c r="C302" s="159">
        <v>10</v>
      </c>
      <c r="E302" s="160">
        <v>14</v>
      </c>
      <c r="F302" s="161">
        <v>40100</v>
      </c>
      <c r="G302" s="159">
        <v>3</v>
      </c>
      <c r="H302" s="159" t="s">
        <v>153</v>
      </c>
      <c r="I302" s="159" t="s">
        <v>155</v>
      </c>
      <c r="J302" s="159" t="s">
        <v>23</v>
      </c>
      <c r="K302" s="159" t="s">
        <v>23</v>
      </c>
      <c r="L302" s="159">
        <v>10</v>
      </c>
      <c r="M302" s="159">
        <v>707</v>
      </c>
      <c r="N302" s="183">
        <v>4200</v>
      </c>
      <c r="O302" s="159" t="s">
        <v>210</v>
      </c>
      <c r="P302" s="159">
        <f t="shared" si="6"/>
        <v>16551</v>
      </c>
    </row>
    <row r="303" spans="1:16">
      <c r="A303" s="159">
        <v>2009</v>
      </c>
      <c r="B303" s="159">
        <v>4</v>
      </c>
      <c r="C303" s="159">
        <v>10</v>
      </c>
      <c r="E303" s="160">
        <v>15</v>
      </c>
      <c r="F303" s="161">
        <v>40101</v>
      </c>
      <c r="G303" s="159">
        <v>4</v>
      </c>
      <c r="H303" s="159" t="s">
        <v>153</v>
      </c>
      <c r="I303" s="159" t="s">
        <v>155</v>
      </c>
      <c r="J303" s="159" t="s">
        <v>23</v>
      </c>
      <c r="K303" s="159" t="s">
        <v>23</v>
      </c>
      <c r="L303" s="159">
        <v>14</v>
      </c>
      <c r="M303" s="159">
        <v>721</v>
      </c>
      <c r="N303" s="183">
        <v>4200</v>
      </c>
      <c r="O303" s="159" t="s">
        <v>210</v>
      </c>
      <c r="P303" s="159">
        <f t="shared" si="6"/>
        <v>16565</v>
      </c>
    </row>
    <row r="304" spans="1:16">
      <c r="A304" s="159">
        <v>2009</v>
      </c>
      <c r="B304" s="159">
        <v>4</v>
      </c>
      <c r="C304" s="159">
        <v>10</v>
      </c>
      <c r="E304" s="160">
        <v>15</v>
      </c>
      <c r="F304" s="161">
        <v>40101</v>
      </c>
      <c r="G304" s="159">
        <v>4</v>
      </c>
      <c r="H304" s="159" t="s">
        <v>128</v>
      </c>
      <c r="I304" s="159" t="s">
        <v>97</v>
      </c>
      <c r="J304" s="159" t="s">
        <v>119</v>
      </c>
      <c r="K304" s="159" t="s">
        <v>122</v>
      </c>
      <c r="L304" s="159">
        <v>430</v>
      </c>
      <c r="M304" s="159">
        <v>1151</v>
      </c>
      <c r="N304" s="183">
        <v>4200</v>
      </c>
      <c r="O304" s="159" t="s">
        <v>210</v>
      </c>
      <c r="P304" s="159">
        <f t="shared" si="6"/>
        <v>16995</v>
      </c>
    </row>
    <row r="305" spans="1:16">
      <c r="A305" s="159">
        <v>2009</v>
      </c>
      <c r="B305" s="159">
        <v>4</v>
      </c>
      <c r="C305" s="159">
        <v>10</v>
      </c>
      <c r="E305" s="160">
        <v>16</v>
      </c>
      <c r="F305" s="161">
        <v>40102</v>
      </c>
      <c r="G305" s="159">
        <v>5</v>
      </c>
      <c r="H305" s="159" t="s">
        <v>153</v>
      </c>
      <c r="I305" s="159" t="s">
        <v>155</v>
      </c>
      <c r="J305" s="159" t="s">
        <v>23</v>
      </c>
      <c r="K305" s="159" t="s">
        <v>23</v>
      </c>
      <c r="L305" s="159">
        <v>14</v>
      </c>
      <c r="M305" s="159">
        <v>1165</v>
      </c>
      <c r="N305" s="183">
        <v>4200</v>
      </c>
      <c r="O305" s="159" t="s">
        <v>210</v>
      </c>
      <c r="P305" s="159">
        <f t="shared" si="6"/>
        <v>17009</v>
      </c>
    </row>
    <row r="306" spans="1:16">
      <c r="A306" s="159">
        <v>2009</v>
      </c>
      <c r="B306" s="159">
        <v>4</v>
      </c>
      <c r="C306" s="159">
        <v>10</v>
      </c>
      <c r="E306" s="160">
        <v>16</v>
      </c>
      <c r="F306" s="161">
        <v>40102</v>
      </c>
      <c r="G306" s="159">
        <v>5</v>
      </c>
      <c r="H306" s="159" t="s">
        <v>8</v>
      </c>
      <c r="I306" s="159" t="s">
        <v>144</v>
      </c>
      <c r="J306" s="159" t="s">
        <v>24</v>
      </c>
      <c r="K306" s="159" t="s">
        <v>27</v>
      </c>
      <c r="L306" s="159">
        <v>35</v>
      </c>
      <c r="M306" s="159">
        <v>1200</v>
      </c>
      <c r="N306" s="183">
        <v>4200</v>
      </c>
      <c r="O306" s="159" t="s">
        <v>210</v>
      </c>
      <c r="P306" s="159">
        <f t="shared" si="6"/>
        <v>17044</v>
      </c>
    </row>
    <row r="307" spans="1:16">
      <c r="A307" s="159">
        <v>2009</v>
      </c>
      <c r="B307" s="159">
        <v>4</v>
      </c>
      <c r="C307" s="159">
        <v>10</v>
      </c>
      <c r="E307" s="160">
        <v>16</v>
      </c>
      <c r="F307" s="161">
        <v>40102</v>
      </c>
      <c r="G307" s="159">
        <v>5</v>
      </c>
      <c r="H307" s="159" t="s">
        <v>8</v>
      </c>
      <c r="I307" s="159" t="s">
        <v>142</v>
      </c>
      <c r="J307" s="159" t="s">
        <v>24</v>
      </c>
      <c r="K307" s="159" t="s">
        <v>27</v>
      </c>
      <c r="L307" s="159">
        <v>32</v>
      </c>
      <c r="M307" s="159">
        <v>1232</v>
      </c>
      <c r="N307" s="183">
        <v>4200</v>
      </c>
      <c r="O307" s="159" t="s">
        <v>210</v>
      </c>
      <c r="P307" s="159">
        <f t="shared" si="6"/>
        <v>17076</v>
      </c>
    </row>
    <row r="308" spans="1:16">
      <c r="A308" s="159">
        <v>2009</v>
      </c>
      <c r="B308" s="159">
        <v>4</v>
      </c>
      <c r="C308" s="159">
        <v>10</v>
      </c>
      <c r="E308" s="160">
        <v>16</v>
      </c>
      <c r="F308" s="161">
        <v>40102</v>
      </c>
      <c r="G308" s="159">
        <v>5</v>
      </c>
      <c r="H308" s="159" t="s">
        <v>8</v>
      </c>
      <c r="I308" s="159" t="s">
        <v>130</v>
      </c>
      <c r="J308" s="159" t="s">
        <v>24</v>
      </c>
      <c r="K308" s="159" t="s">
        <v>27</v>
      </c>
      <c r="L308" s="159">
        <v>26</v>
      </c>
      <c r="M308" s="159">
        <v>1258</v>
      </c>
      <c r="N308" s="183">
        <v>4200</v>
      </c>
      <c r="O308" s="159" t="s">
        <v>210</v>
      </c>
      <c r="P308" s="159">
        <f t="shared" si="6"/>
        <v>17102</v>
      </c>
    </row>
    <row r="309" spans="1:16">
      <c r="A309" s="159">
        <v>2009</v>
      </c>
      <c r="B309" s="159">
        <v>4</v>
      </c>
      <c r="C309" s="159">
        <v>10</v>
      </c>
      <c r="E309" s="160">
        <v>16</v>
      </c>
      <c r="F309" s="161">
        <v>40102</v>
      </c>
      <c r="G309" s="159">
        <v>5</v>
      </c>
      <c r="H309" s="159" t="s">
        <v>8</v>
      </c>
      <c r="I309" s="159" t="s">
        <v>131</v>
      </c>
      <c r="J309" s="159" t="s">
        <v>24</v>
      </c>
      <c r="K309" s="159" t="s">
        <v>27</v>
      </c>
      <c r="L309" s="159">
        <v>20</v>
      </c>
      <c r="M309" s="159">
        <v>1278</v>
      </c>
      <c r="N309" s="183">
        <v>4200</v>
      </c>
      <c r="O309" s="159" t="s">
        <v>210</v>
      </c>
      <c r="P309" s="159">
        <f t="shared" si="6"/>
        <v>17122</v>
      </c>
    </row>
    <row r="310" spans="1:16">
      <c r="A310" s="159">
        <v>2009</v>
      </c>
      <c r="B310" s="159">
        <v>4</v>
      </c>
      <c r="C310" s="159">
        <v>10</v>
      </c>
      <c r="E310" s="160">
        <v>19</v>
      </c>
      <c r="F310" s="161">
        <v>40105</v>
      </c>
      <c r="G310" s="159">
        <v>1</v>
      </c>
      <c r="H310" s="159" t="s">
        <v>153</v>
      </c>
      <c r="I310" s="159" t="s">
        <v>155</v>
      </c>
      <c r="J310" s="159" t="s">
        <v>23</v>
      </c>
      <c r="K310" s="159" t="s">
        <v>23</v>
      </c>
      <c r="L310" s="159">
        <v>10</v>
      </c>
      <c r="M310" s="159">
        <v>1288</v>
      </c>
      <c r="N310" s="183">
        <v>4200</v>
      </c>
      <c r="O310" s="159" t="s">
        <v>210</v>
      </c>
      <c r="P310" s="159">
        <f t="shared" si="6"/>
        <v>17132</v>
      </c>
    </row>
    <row r="311" spans="1:16">
      <c r="A311" s="159">
        <v>2009</v>
      </c>
      <c r="B311" s="159">
        <v>4</v>
      </c>
      <c r="C311" s="159">
        <v>10</v>
      </c>
      <c r="E311" s="160">
        <v>20</v>
      </c>
      <c r="F311" s="161">
        <v>40106</v>
      </c>
      <c r="G311" s="159">
        <v>2</v>
      </c>
      <c r="H311" s="159" t="s">
        <v>153</v>
      </c>
      <c r="I311" s="159" t="s">
        <v>155</v>
      </c>
      <c r="J311" s="159" t="s">
        <v>23</v>
      </c>
      <c r="K311" s="159" t="s">
        <v>23</v>
      </c>
      <c r="L311" s="159">
        <v>10</v>
      </c>
      <c r="M311" s="159">
        <v>1298</v>
      </c>
      <c r="N311" s="183">
        <v>4200</v>
      </c>
      <c r="O311" s="159" t="s">
        <v>210</v>
      </c>
      <c r="P311" s="159">
        <f t="shared" si="6"/>
        <v>17142</v>
      </c>
    </row>
    <row r="312" spans="1:16">
      <c r="A312" s="159">
        <v>2009</v>
      </c>
      <c r="B312" s="159">
        <v>4</v>
      </c>
      <c r="C312" s="159">
        <v>10</v>
      </c>
      <c r="E312" s="160">
        <v>21</v>
      </c>
      <c r="F312" s="161">
        <v>40107</v>
      </c>
      <c r="G312" s="159">
        <v>3</v>
      </c>
      <c r="H312" s="159" t="s">
        <v>153</v>
      </c>
      <c r="I312" s="159" t="s">
        <v>155</v>
      </c>
      <c r="J312" s="159" t="s">
        <v>23</v>
      </c>
      <c r="K312" s="159" t="s">
        <v>23</v>
      </c>
      <c r="L312" s="159">
        <v>10</v>
      </c>
      <c r="M312" s="159">
        <v>1308</v>
      </c>
      <c r="N312" s="183">
        <v>4200</v>
      </c>
      <c r="O312" s="159" t="s">
        <v>210</v>
      </c>
      <c r="P312" s="159">
        <f t="shared" si="6"/>
        <v>17152</v>
      </c>
    </row>
    <row r="313" spans="1:16">
      <c r="A313" s="159">
        <v>2009</v>
      </c>
      <c r="B313" s="159">
        <v>4</v>
      </c>
      <c r="C313" s="159">
        <v>10</v>
      </c>
      <c r="E313" s="160">
        <v>22</v>
      </c>
      <c r="F313" s="161">
        <v>40108</v>
      </c>
      <c r="G313" s="159">
        <v>4</v>
      </c>
      <c r="H313" s="159" t="s">
        <v>153</v>
      </c>
      <c r="I313" s="159" t="s">
        <v>155</v>
      </c>
      <c r="J313" s="159" t="s">
        <v>23</v>
      </c>
      <c r="K313" s="159" t="s">
        <v>23</v>
      </c>
      <c r="L313" s="159">
        <v>10</v>
      </c>
      <c r="M313" s="159">
        <v>1318</v>
      </c>
      <c r="N313" s="183">
        <v>4200</v>
      </c>
      <c r="O313" s="159" t="s">
        <v>210</v>
      </c>
      <c r="P313" s="159">
        <f t="shared" si="6"/>
        <v>17162</v>
      </c>
    </row>
    <row r="314" spans="1:16">
      <c r="A314" s="159">
        <v>2009</v>
      </c>
      <c r="B314" s="159">
        <v>4</v>
      </c>
      <c r="C314" s="159">
        <v>10</v>
      </c>
      <c r="E314" s="160">
        <v>23</v>
      </c>
      <c r="F314" s="161">
        <v>40109</v>
      </c>
      <c r="G314" s="159">
        <v>5</v>
      </c>
      <c r="H314" s="159" t="s">
        <v>153</v>
      </c>
      <c r="I314" s="159" t="s">
        <v>155</v>
      </c>
      <c r="J314" s="159" t="s">
        <v>23</v>
      </c>
      <c r="K314" s="159" t="s">
        <v>23</v>
      </c>
      <c r="L314" s="159">
        <v>10</v>
      </c>
      <c r="M314" s="159">
        <v>1328</v>
      </c>
      <c r="N314" s="183">
        <v>4200</v>
      </c>
      <c r="O314" s="159" t="s">
        <v>210</v>
      </c>
      <c r="P314" s="159">
        <f t="shared" si="6"/>
        <v>17172</v>
      </c>
    </row>
    <row r="315" spans="1:16">
      <c r="A315" s="159">
        <v>2009</v>
      </c>
      <c r="B315" s="159">
        <v>4</v>
      </c>
      <c r="C315" s="159">
        <v>10</v>
      </c>
      <c r="E315" s="160">
        <v>23</v>
      </c>
      <c r="F315" s="161">
        <v>40109</v>
      </c>
      <c r="G315" s="159">
        <v>5</v>
      </c>
      <c r="H315" s="159" t="s">
        <v>8</v>
      </c>
      <c r="I315" s="159" t="s">
        <v>130</v>
      </c>
      <c r="J315" s="159" t="s">
        <v>24</v>
      </c>
      <c r="K315" s="159" t="s">
        <v>27</v>
      </c>
      <c r="L315" s="159">
        <v>30</v>
      </c>
      <c r="M315" s="159">
        <v>1358</v>
      </c>
      <c r="N315" s="183">
        <v>4200</v>
      </c>
      <c r="O315" s="159" t="s">
        <v>210</v>
      </c>
      <c r="P315" s="159">
        <f t="shared" si="6"/>
        <v>17202</v>
      </c>
    </row>
    <row r="316" spans="1:16">
      <c r="A316" s="159">
        <v>2009</v>
      </c>
      <c r="B316" s="159">
        <v>4</v>
      </c>
      <c r="C316" s="159">
        <v>10</v>
      </c>
      <c r="E316" s="160">
        <v>26</v>
      </c>
      <c r="F316" s="161">
        <v>40112</v>
      </c>
      <c r="G316" s="159">
        <v>1</v>
      </c>
      <c r="H316" s="159" t="s">
        <v>153</v>
      </c>
      <c r="I316" s="159" t="s">
        <v>155</v>
      </c>
      <c r="J316" s="159" t="s">
        <v>23</v>
      </c>
      <c r="K316" s="159" t="s">
        <v>23</v>
      </c>
      <c r="L316" s="159">
        <v>10</v>
      </c>
      <c r="M316" s="159">
        <v>1368</v>
      </c>
      <c r="N316" s="183">
        <v>4200</v>
      </c>
      <c r="O316" s="159" t="s">
        <v>210</v>
      </c>
      <c r="P316" s="159">
        <f t="shared" si="6"/>
        <v>17212</v>
      </c>
    </row>
    <row r="317" spans="1:16">
      <c r="A317" s="159">
        <v>2009</v>
      </c>
      <c r="B317" s="159">
        <v>4</v>
      </c>
      <c r="C317" s="159">
        <v>10</v>
      </c>
      <c r="E317" s="160">
        <v>27</v>
      </c>
      <c r="F317" s="161">
        <v>40113</v>
      </c>
      <c r="G317" s="159">
        <v>2</v>
      </c>
      <c r="H317" s="159" t="s">
        <v>153</v>
      </c>
      <c r="I317" s="159" t="s">
        <v>155</v>
      </c>
      <c r="J317" s="159" t="s">
        <v>23</v>
      </c>
      <c r="K317" s="159" t="s">
        <v>23</v>
      </c>
      <c r="L317" s="159">
        <v>10</v>
      </c>
      <c r="M317" s="159">
        <v>1378</v>
      </c>
      <c r="N317" s="183">
        <v>4200</v>
      </c>
      <c r="O317" s="159" t="s">
        <v>210</v>
      </c>
      <c r="P317" s="159">
        <f t="shared" si="6"/>
        <v>17222</v>
      </c>
    </row>
    <row r="318" spans="1:16">
      <c r="A318" s="159">
        <v>2009</v>
      </c>
      <c r="B318" s="159">
        <v>4</v>
      </c>
      <c r="C318" s="159">
        <v>10</v>
      </c>
      <c r="E318" s="160">
        <v>28</v>
      </c>
      <c r="F318" s="161">
        <v>40114</v>
      </c>
      <c r="G318" s="159">
        <v>3</v>
      </c>
      <c r="H318" s="159" t="s">
        <v>153</v>
      </c>
      <c r="I318" s="159" t="s">
        <v>155</v>
      </c>
      <c r="J318" s="159" t="s">
        <v>23</v>
      </c>
      <c r="K318" s="159" t="s">
        <v>23</v>
      </c>
      <c r="L318" s="159">
        <v>10</v>
      </c>
      <c r="M318" s="159">
        <v>1388</v>
      </c>
      <c r="N318" s="183">
        <v>4200</v>
      </c>
      <c r="O318" s="159" t="s">
        <v>210</v>
      </c>
      <c r="P318" s="159">
        <f t="shared" si="6"/>
        <v>17232</v>
      </c>
    </row>
    <row r="319" spans="1:16">
      <c r="A319" s="159">
        <v>2009</v>
      </c>
      <c r="B319" s="159">
        <v>4</v>
      </c>
      <c r="C319" s="159">
        <v>10</v>
      </c>
      <c r="E319" s="160">
        <v>29</v>
      </c>
      <c r="F319" s="161">
        <v>40115</v>
      </c>
      <c r="G319" s="159">
        <v>4</v>
      </c>
      <c r="H319" s="159" t="s">
        <v>153</v>
      </c>
      <c r="I319" s="159" t="s">
        <v>155</v>
      </c>
      <c r="J319" s="159" t="s">
        <v>23</v>
      </c>
      <c r="K319" s="159" t="s">
        <v>23</v>
      </c>
      <c r="L319" s="159">
        <v>14</v>
      </c>
      <c r="M319" s="159">
        <v>1402</v>
      </c>
      <c r="N319" s="183">
        <v>4200</v>
      </c>
      <c r="O319" s="159" t="s">
        <v>210</v>
      </c>
      <c r="P319" s="159">
        <f t="shared" si="6"/>
        <v>17246</v>
      </c>
    </row>
    <row r="320" spans="1:16">
      <c r="A320" s="159">
        <v>2009</v>
      </c>
      <c r="B320" s="159">
        <v>4</v>
      </c>
      <c r="C320" s="159">
        <v>10</v>
      </c>
      <c r="E320" s="160">
        <v>30</v>
      </c>
      <c r="F320" s="161">
        <v>40116</v>
      </c>
      <c r="G320" s="159">
        <v>5</v>
      </c>
      <c r="H320" s="159" t="s">
        <v>153</v>
      </c>
      <c r="I320" s="159" t="s">
        <v>155</v>
      </c>
      <c r="J320" s="159" t="s">
        <v>23</v>
      </c>
      <c r="K320" s="159" t="s">
        <v>23</v>
      </c>
      <c r="L320" s="159">
        <v>14</v>
      </c>
      <c r="M320" s="159">
        <v>1416</v>
      </c>
      <c r="N320" s="183">
        <v>4200</v>
      </c>
      <c r="O320" s="159" t="s">
        <v>210</v>
      </c>
      <c r="P320" s="159">
        <f t="shared" si="6"/>
        <v>17260</v>
      </c>
    </row>
    <row r="321" spans="1:16" s="168" customFormat="1">
      <c r="A321" s="165">
        <v>2009</v>
      </c>
      <c r="B321" s="165">
        <v>4</v>
      </c>
      <c r="C321" s="165">
        <v>10</v>
      </c>
      <c r="D321" s="165"/>
      <c r="E321" s="166">
        <v>31</v>
      </c>
      <c r="F321" s="167">
        <v>40117</v>
      </c>
      <c r="G321" s="165">
        <v>6</v>
      </c>
      <c r="H321" s="165" t="s">
        <v>128</v>
      </c>
      <c r="I321" s="165" t="s">
        <v>97</v>
      </c>
      <c r="J321" s="165" t="s">
        <v>119</v>
      </c>
      <c r="K321" s="165" t="s">
        <v>122</v>
      </c>
      <c r="L321" s="165">
        <v>430</v>
      </c>
      <c r="M321" s="165">
        <v>1846</v>
      </c>
      <c r="N321" s="183">
        <v>4200</v>
      </c>
      <c r="O321" s="159" t="s">
        <v>210</v>
      </c>
      <c r="P321" s="159">
        <f t="shared" si="6"/>
        <v>17690</v>
      </c>
    </row>
    <row r="322" spans="1:16">
      <c r="A322" s="159">
        <v>2009</v>
      </c>
      <c r="B322" s="159">
        <v>4</v>
      </c>
      <c r="C322" s="159">
        <v>11</v>
      </c>
      <c r="E322" s="160">
        <v>2</v>
      </c>
      <c r="F322" s="161">
        <v>40119</v>
      </c>
      <c r="G322" s="159">
        <v>1</v>
      </c>
      <c r="H322" s="159" t="s">
        <v>153</v>
      </c>
      <c r="I322" s="159" t="s">
        <v>156</v>
      </c>
      <c r="J322" s="159" t="s">
        <v>24</v>
      </c>
      <c r="K322" s="159" t="s">
        <v>27</v>
      </c>
      <c r="L322" s="159">
        <v>88</v>
      </c>
      <c r="M322" s="159">
        <v>88</v>
      </c>
      <c r="N322" s="183">
        <v>4200</v>
      </c>
      <c r="O322" s="159" t="s">
        <v>210</v>
      </c>
      <c r="P322" s="159">
        <f t="shared" si="6"/>
        <v>17778</v>
      </c>
    </row>
    <row r="323" spans="1:16">
      <c r="A323" s="159">
        <v>2009</v>
      </c>
      <c r="B323" s="159">
        <v>4</v>
      </c>
      <c r="C323" s="159">
        <v>11</v>
      </c>
      <c r="E323" s="160">
        <v>2</v>
      </c>
      <c r="F323" s="161">
        <v>40119</v>
      </c>
      <c r="G323" s="159">
        <v>1</v>
      </c>
      <c r="H323" s="159" t="s">
        <v>8</v>
      </c>
      <c r="I323" s="159" t="s">
        <v>130</v>
      </c>
      <c r="J323" s="159" t="s">
        <v>24</v>
      </c>
      <c r="K323" s="159" t="s">
        <v>27</v>
      </c>
      <c r="L323" s="159">
        <v>28</v>
      </c>
      <c r="M323" s="159">
        <v>116</v>
      </c>
      <c r="N323" s="183">
        <v>4200</v>
      </c>
      <c r="O323" s="159" t="s">
        <v>210</v>
      </c>
      <c r="P323" s="159">
        <f t="shared" si="6"/>
        <v>17806</v>
      </c>
    </row>
    <row r="324" spans="1:16">
      <c r="A324" s="159">
        <v>2009</v>
      </c>
      <c r="B324" s="159">
        <v>4</v>
      </c>
      <c r="C324" s="159">
        <v>11</v>
      </c>
      <c r="E324" s="160">
        <v>2</v>
      </c>
      <c r="F324" s="161">
        <v>40119</v>
      </c>
      <c r="G324" s="159">
        <v>1</v>
      </c>
      <c r="H324" s="159" t="s">
        <v>153</v>
      </c>
      <c r="I324" s="159" t="s">
        <v>155</v>
      </c>
      <c r="J324" s="159" t="s">
        <v>23</v>
      </c>
      <c r="K324" s="159" t="s">
        <v>23</v>
      </c>
      <c r="L324" s="159">
        <v>10</v>
      </c>
      <c r="M324" s="159">
        <v>126</v>
      </c>
      <c r="N324" s="183">
        <v>4200</v>
      </c>
      <c r="O324" s="159" t="s">
        <v>210</v>
      </c>
      <c r="P324" s="159">
        <f t="shared" ref="P324:P387" si="7">SUM(P323,L324)</f>
        <v>17816</v>
      </c>
    </row>
    <row r="325" spans="1:16">
      <c r="A325" s="159">
        <v>2009</v>
      </c>
      <c r="B325" s="159">
        <v>4</v>
      </c>
      <c r="C325" s="159">
        <v>11</v>
      </c>
      <c r="E325" s="160">
        <v>3</v>
      </c>
      <c r="F325" s="161">
        <v>40120</v>
      </c>
      <c r="G325" s="159">
        <v>2</v>
      </c>
      <c r="H325" s="159" t="s">
        <v>153</v>
      </c>
      <c r="I325" s="159" t="s">
        <v>155</v>
      </c>
      <c r="J325" s="159" t="s">
        <v>23</v>
      </c>
      <c r="K325" s="159" t="s">
        <v>23</v>
      </c>
      <c r="L325" s="159">
        <v>10</v>
      </c>
      <c r="M325" s="159">
        <v>136</v>
      </c>
      <c r="N325" s="183">
        <v>4200</v>
      </c>
      <c r="O325" s="159" t="s">
        <v>210</v>
      </c>
      <c r="P325" s="159">
        <f t="shared" si="7"/>
        <v>17826</v>
      </c>
    </row>
    <row r="326" spans="1:16">
      <c r="A326" s="159">
        <v>2009</v>
      </c>
      <c r="B326" s="159">
        <v>4</v>
      </c>
      <c r="C326" s="159">
        <v>11</v>
      </c>
      <c r="E326" s="160">
        <v>4</v>
      </c>
      <c r="F326" s="161">
        <v>40121</v>
      </c>
      <c r="G326" s="159">
        <v>3</v>
      </c>
      <c r="H326" s="159" t="s">
        <v>153</v>
      </c>
      <c r="I326" s="159" t="s">
        <v>155</v>
      </c>
      <c r="J326" s="159" t="s">
        <v>23</v>
      </c>
      <c r="K326" s="159" t="s">
        <v>23</v>
      </c>
      <c r="L326" s="159">
        <v>10</v>
      </c>
      <c r="M326" s="159">
        <v>146</v>
      </c>
      <c r="N326" s="183">
        <v>4200</v>
      </c>
      <c r="O326" s="159" t="s">
        <v>210</v>
      </c>
      <c r="P326" s="159">
        <f t="shared" si="7"/>
        <v>17836</v>
      </c>
    </row>
    <row r="327" spans="1:16">
      <c r="A327" s="159">
        <v>2009</v>
      </c>
      <c r="B327" s="159">
        <v>4</v>
      </c>
      <c r="C327" s="159">
        <v>11</v>
      </c>
      <c r="E327" s="160">
        <v>5</v>
      </c>
      <c r="F327" s="161">
        <v>40122</v>
      </c>
      <c r="G327" s="159">
        <v>4</v>
      </c>
      <c r="H327" s="159" t="s">
        <v>153</v>
      </c>
      <c r="I327" s="159" t="s">
        <v>155</v>
      </c>
      <c r="J327" s="159" t="s">
        <v>23</v>
      </c>
      <c r="K327" s="159" t="s">
        <v>23</v>
      </c>
      <c r="L327" s="159">
        <v>10</v>
      </c>
      <c r="M327" s="159">
        <v>156</v>
      </c>
      <c r="N327" s="183">
        <v>4200</v>
      </c>
      <c r="O327" s="159" t="s">
        <v>210</v>
      </c>
      <c r="P327" s="159">
        <f t="shared" si="7"/>
        <v>17846</v>
      </c>
    </row>
    <row r="328" spans="1:16">
      <c r="A328" s="159">
        <v>2009</v>
      </c>
      <c r="B328" s="159">
        <v>4</v>
      </c>
      <c r="C328" s="159">
        <v>11</v>
      </c>
      <c r="E328" s="160">
        <v>6</v>
      </c>
      <c r="F328" s="161">
        <v>40123</v>
      </c>
      <c r="G328" s="159">
        <v>5</v>
      </c>
      <c r="H328" s="159" t="s">
        <v>153</v>
      </c>
      <c r="I328" s="159" t="s">
        <v>155</v>
      </c>
      <c r="J328" s="159" t="s">
        <v>23</v>
      </c>
      <c r="K328" s="159" t="s">
        <v>23</v>
      </c>
      <c r="L328" s="159">
        <v>14</v>
      </c>
      <c r="M328" s="159">
        <v>170</v>
      </c>
      <c r="N328" s="183">
        <v>4200</v>
      </c>
      <c r="O328" s="159" t="s">
        <v>210</v>
      </c>
      <c r="P328" s="159">
        <f t="shared" si="7"/>
        <v>17860</v>
      </c>
    </row>
    <row r="329" spans="1:16">
      <c r="A329" s="159">
        <v>2009</v>
      </c>
      <c r="B329" s="159">
        <v>4</v>
      </c>
      <c r="C329" s="159">
        <v>11</v>
      </c>
      <c r="E329" s="160">
        <v>9</v>
      </c>
      <c r="F329" s="161">
        <v>40126</v>
      </c>
      <c r="G329" s="159">
        <v>1</v>
      </c>
      <c r="H329" s="159" t="s">
        <v>153</v>
      </c>
      <c r="I329" s="159" t="s">
        <v>155</v>
      </c>
      <c r="J329" s="159" t="s">
        <v>23</v>
      </c>
      <c r="K329" s="159" t="s">
        <v>23</v>
      </c>
      <c r="L329" s="159">
        <v>10</v>
      </c>
      <c r="M329" s="159">
        <v>180</v>
      </c>
      <c r="N329" s="183">
        <v>4200</v>
      </c>
      <c r="O329" s="159" t="s">
        <v>210</v>
      </c>
      <c r="P329" s="159">
        <f t="shared" si="7"/>
        <v>17870</v>
      </c>
    </row>
    <row r="330" spans="1:16">
      <c r="A330" s="159">
        <v>2009</v>
      </c>
      <c r="B330" s="159">
        <v>4</v>
      </c>
      <c r="C330" s="159">
        <v>11</v>
      </c>
      <c r="E330" s="160">
        <v>10</v>
      </c>
      <c r="F330" s="161">
        <v>40127</v>
      </c>
      <c r="G330" s="159">
        <v>2</v>
      </c>
      <c r="H330" s="159" t="s">
        <v>153</v>
      </c>
      <c r="I330" s="159" t="s">
        <v>155</v>
      </c>
      <c r="J330" s="159" t="s">
        <v>23</v>
      </c>
      <c r="K330" s="159" t="s">
        <v>23</v>
      </c>
      <c r="L330" s="159">
        <v>12</v>
      </c>
      <c r="M330" s="159">
        <v>192</v>
      </c>
      <c r="N330" s="183">
        <v>4200</v>
      </c>
      <c r="O330" s="159" t="s">
        <v>210</v>
      </c>
      <c r="P330" s="159">
        <f t="shared" si="7"/>
        <v>17882</v>
      </c>
    </row>
    <row r="331" spans="1:16">
      <c r="A331" s="159">
        <v>2009</v>
      </c>
      <c r="B331" s="159">
        <v>4</v>
      </c>
      <c r="C331" s="159">
        <v>11</v>
      </c>
      <c r="E331" s="160">
        <v>11</v>
      </c>
      <c r="F331" s="161">
        <v>40128</v>
      </c>
      <c r="G331" s="159">
        <v>3</v>
      </c>
      <c r="H331" s="159" t="s">
        <v>153</v>
      </c>
      <c r="I331" s="159" t="s">
        <v>155</v>
      </c>
      <c r="J331" s="159" t="s">
        <v>23</v>
      </c>
      <c r="K331" s="159" t="s">
        <v>23</v>
      </c>
      <c r="L331" s="159">
        <v>14</v>
      </c>
      <c r="M331" s="159">
        <v>206</v>
      </c>
      <c r="N331" s="183">
        <v>4200</v>
      </c>
      <c r="O331" s="159" t="s">
        <v>210</v>
      </c>
      <c r="P331" s="159">
        <f t="shared" si="7"/>
        <v>17896</v>
      </c>
    </row>
    <row r="332" spans="1:16">
      <c r="A332" s="159">
        <v>2009</v>
      </c>
      <c r="B332" s="159">
        <v>4</v>
      </c>
      <c r="C332" s="159">
        <v>11</v>
      </c>
      <c r="E332" s="160">
        <v>12</v>
      </c>
      <c r="F332" s="161">
        <v>40129</v>
      </c>
      <c r="G332" s="159">
        <v>4</v>
      </c>
      <c r="H332" s="159" t="s">
        <v>153</v>
      </c>
      <c r="I332" s="159" t="s">
        <v>155</v>
      </c>
      <c r="J332" s="159" t="s">
        <v>23</v>
      </c>
      <c r="K332" s="159" t="s">
        <v>23</v>
      </c>
      <c r="L332" s="159">
        <v>10</v>
      </c>
      <c r="M332" s="159">
        <v>216</v>
      </c>
      <c r="N332" s="183">
        <v>4200</v>
      </c>
      <c r="O332" s="159" t="s">
        <v>210</v>
      </c>
      <c r="P332" s="159">
        <f t="shared" si="7"/>
        <v>17906</v>
      </c>
    </row>
    <row r="333" spans="1:16">
      <c r="A333" s="159">
        <v>2009</v>
      </c>
      <c r="B333" s="159">
        <v>4</v>
      </c>
      <c r="C333" s="159">
        <v>11</v>
      </c>
      <c r="E333" s="160">
        <v>13</v>
      </c>
      <c r="F333" s="161">
        <v>40130</v>
      </c>
      <c r="G333" s="159">
        <v>5</v>
      </c>
      <c r="H333" s="159" t="s">
        <v>153</v>
      </c>
      <c r="I333" s="159" t="s">
        <v>155</v>
      </c>
      <c r="J333" s="159" t="s">
        <v>23</v>
      </c>
      <c r="K333" s="159" t="s">
        <v>23</v>
      </c>
      <c r="L333" s="159">
        <v>14</v>
      </c>
      <c r="M333" s="159">
        <v>230</v>
      </c>
      <c r="N333" s="183">
        <v>4200</v>
      </c>
      <c r="O333" s="159" t="s">
        <v>210</v>
      </c>
      <c r="P333" s="159">
        <f t="shared" si="7"/>
        <v>17920</v>
      </c>
    </row>
    <row r="334" spans="1:16">
      <c r="A334" s="159">
        <v>2009</v>
      </c>
      <c r="B334" s="159">
        <v>4</v>
      </c>
      <c r="C334" s="159">
        <v>11</v>
      </c>
      <c r="E334" s="160">
        <v>14</v>
      </c>
      <c r="F334" s="161">
        <v>40131</v>
      </c>
      <c r="G334" s="159">
        <v>6</v>
      </c>
      <c r="H334" s="159" t="s">
        <v>167</v>
      </c>
      <c r="I334" s="159" t="s">
        <v>168</v>
      </c>
      <c r="J334" s="159" t="s">
        <v>24</v>
      </c>
      <c r="K334" s="159" t="s">
        <v>27</v>
      </c>
      <c r="L334" s="159">
        <v>40</v>
      </c>
      <c r="M334" s="159">
        <v>270</v>
      </c>
      <c r="N334" s="183">
        <v>4200</v>
      </c>
      <c r="O334" s="159" t="s">
        <v>210</v>
      </c>
      <c r="P334" s="159">
        <f t="shared" si="7"/>
        <v>17960</v>
      </c>
    </row>
    <row r="335" spans="1:16">
      <c r="A335" s="159">
        <v>2009</v>
      </c>
      <c r="B335" s="159">
        <v>4</v>
      </c>
      <c r="C335" s="159">
        <v>11</v>
      </c>
      <c r="E335" s="160">
        <v>15</v>
      </c>
      <c r="F335" s="161">
        <v>40132</v>
      </c>
      <c r="G335" s="159">
        <v>7</v>
      </c>
      <c r="H335" s="159" t="s">
        <v>7</v>
      </c>
      <c r="I335" s="159" t="s">
        <v>58</v>
      </c>
      <c r="J335" s="159" t="s">
        <v>24</v>
      </c>
      <c r="K335" s="159" t="s">
        <v>27</v>
      </c>
      <c r="L335" s="159">
        <v>40</v>
      </c>
      <c r="M335" s="159">
        <v>310</v>
      </c>
      <c r="N335" s="183">
        <v>4200</v>
      </c>
      <c r="O335" s="159" t="s">
        <v>210</v>
      </c>
      <c r="P335" s="159">
        <f t="shared" si="7"/>
        <v>18000</v>
      </c>
    </row>
    <row r="336" spans="1:16">
      <c r="A336" s="159">
        <v>2009</v>
      </c>
      <c r="B336" s="159">
        <v>4</v>
      </c>
      <c r="C336" s="159">
        <v>11</v>
      </c>
      <c r="E336" s="160">
        <v>15</v>
      </c>
      <c r="F336" s="161">
        <v>40132</v>
      </c>
      <c r="G336" s="159">
        <v>7</v>
      </c>
      <c r="H336" s="159" t="s">
        <v>128</v>
      </c>
      <c r="I336" s="159" t="s">
        <v>97</v>
      </c>
      <c r="J336" s="159" t="s">
        <v>119</v>
      </c>
      <c r="K336" s="159" t="s">
        <v>122</v>
      </c>
      <c r="L336" s="159">
        <v>430</v>
      </c>
      <c r="M336" s="159">
        <v>740</v>
      </c>
      <c r="N336" s="183">
        <v>4200</v>
      </c>
      <c r="O336" s="159" t="s">
        <v>210</v>
      </c>
      <c r="P336" s="159">
        <f t="shared" si="7"/>
        <v>18430</v>
      </c>
    </row>
    <row r="337" spans="1:16">
      <c r="A337" s="159">
        <v>2009</v>
      </c>
      <c r="B337" s="159">
        <v>4</v>
      </c>
      <c r="C337" s="159">
        <v>11</v>
      </c>
      <c r="E337" s="160">
        <v>16</v>
      </c>
      <c r="F337" s="161">
        <v>40133</v>
      </c>
      <c r="G337" s="159">
        <v>1</v>
      </c>
      <c r="H337" s="159" t="s">
        <v>153</v>
      </c>
      <c r="I337" s="159" t="s">
        <v>155</v>
      </c>
      <c r="J337" s="159" t="s">
        <v>23</v>
      </c>
      <c r="K337" s="159" t="s">
        <v>23</v>
      </c>
      <c r="L337" s="159">
        <v>10</v>
      </c>
      <c r="M337" s="159">
        <v>750</v>
      </c>
      <c r="N337" s="183">
        <v>4200</v>
      </c>
      <c r="O337" s="159" t="s">
        <v>210</v>
      </c>
      <c r="P337" s="159">
        <f t="shared" si="7"/>
        <v>18440</v>
      </c>
    </row>
    <row r="338" spans="1:16">
      <c r="A338" s="159">
        <v>2009</v>
      </c>
      <c r="B338" s="159">
        <v>4</v>
      </c>
      <c r="C338" s="159">
        <v>11</v>
      </c>
      <c r="E338" s="160">
        <v>17</v>
      </c>
      <c r="F338" s="161">
        <v>40134</v>
      </c>
      <c r="G338" s="159">
        <v>2</v>
      </c>
      <c r="H338" s="159" t="s">
        <v>8</v>
      </c>
      <c r="I338" s="159" t="s">
        <v>131</v>
      </c>
      <c r="J338" s="159" t="s">
        <v>24</v>
      </c>
      <c r="K338" s="159" t="s">
        <v>27</v>
      </c>
      <c r="L338" s="159">
        <v>20</v>
      </c>
      <c r="M338" s="159">
        <v>770</v>
      </c>
      <c r="N338" s="183">
        <v>4200</v>
      </c>
      <c r="O338" s="159" t="s">
        <v>210</v>
      </c>
      <c r="P338" s="159">
        <f t="shared" si="7"/>
        <v>18460</v>
      </c>
    </row>
    <row r="339" spans="1:16">
      <c r="A339" s="159">
        <v>2009</v>
      </c>
      <c r="B339" s="159">
        <v>4</v>
      </c>
      <c r="C339" s="159">
        <v>11</v>
      </c>
      <c r="E339" s="160">
        <v>17</v>
      </c>
      <c r="F339" s="161">
        <v>40134</v>
      </c>
      <c r="G339" s="159">
        <v>2</v>
      </c>
      <c r="H339" s="159" t="s">
        <v>153</v>
      </c>
      <c r="I339" s="159" t="s">
        <v>155</v>
      </c>
      <c r="J339" s="159" t="s">
        <v>23</v>
      </c>
      <c r="K339" s="159" t="s">
        <v>23</v>
      </c>
      <c r="L339" s="159">
        <v>10</v>
      </c>
      <c r="M339" s="159">
        <v>780</v>
      </c>
      <c r="N339" s="183">
        <v>4200</v>
      </c>
      <c r="O339" s="159" t="s">
        <v>210</v>
      </c>
      <c r="P339" s="159">
        <f t="shared" si="7"/>
        <v>18470</v>
      </c>
    </row>
    <row r="340" spans="1:16">
      <c r="A340" s="159">
        <v>2009</v>
      </c>
      <c r="B340" s="159">
        <v>4</v>
      </c>
      <c r="C340" s="159">
        <v>11</v>
      </c>
      <c r="E340" s="160">
        <v>18</v>
      </c>
      <c r="F340" s="161">
        <v>40135</v>
      </c>
      <c r="G340" s="159">
        <v>3</v>
      </c>
      <c r="H340" s="159" t="s">
        <v>153</v>
      </c>
      <c r="I340" s="159" t="s">
        <v>155</v>
      </c>
      <c r="J340" s="159" t="s">
        <v>23</v>
      </c>
      <c r="K340" s="159" t="s">
        <v>23</v>
      </c>
      <c r="L340" s="159">
        <v>10</v>
      </c>
      <c r="M340" s="159">
        <v>790</v>
      </c>
      <c r="N340" s="183">
        <v>4200</v>
      </c>
      <c r="O340" s="159" t="s">
        <v>210</v>
      </c>
      <c r="P340" s="159">
        <f t="shared" si="7"/>
        <v>18480</v>
      </c>
    </row>
    <row r="341" spans="1:16">
      <c r="A341" s="159">
        <v>2009</v>
      </c>
      <c r="B341" s="159">
        <v>4</v>
      </c>
      <c r="C341" s="159">
        <v>11</v>
      </c>
      <c r="E341" s="160">
        <v>19</v>
      </c>
      <c r="F341" s="161">
        <v>40136</v>
      </c>
      <c r="G341" s="159">
        <v>4</v>
      </c>
      <c r="H341" s="159" t="s">
        <v>153</v>
      </c>
      <c r="I341" s="159" t="s">
        <v>155</v>
      </c>
      <c r="J341" s="159" t="s">
        <v>23</v>
      </c>
      <c r="K341" s="159" t="s">
        <v>23</v>
      </c>
      <c r="L341" s="159">
        <v>14</v>
      </c>
      <c r="M341" s="159">
        <v>804</v>
      </c>
      <c r="N341" s="183">
        <v>4200</v>
      </c>
      <c r="O341" s="159" t="s">
        <v>210</v>
      </c>
      <c r="P341" s="159">
        <f t="shared" si="7"/>
        <v>18494</v>
      </c>
    </row>
    <row r="342" spans="1:16">
      <c r="A342" s="159">
        <v>2009</v>
      </c>
      <c r="B342" s="159">
        <v>4</v>
      </c>
      <c r="C342" s="159">
        <v>11</v>
      </c>
      <c r="E342" s="160">
        <v>20</v>
      </c>
      <c r="F342" s="161">
        <v>40137</v>
      </c>
      <c r="G342" s="159">
        <v>5</v>
      </c>
      <c r="H342" s="159" t="s">
        <v>153</v>
      </c>
      <c r="I342" s="159" t="s">
        <v>155</v>
      </c>
      <c r="J342" s="159" t="s">
        <v>23</v>
      </c>
      <c r="K342" s="159" t="s">
        <v>23</v>
      </c>
      <c r="L342" s="159">
        <v>10</v>
      </c>
      <c r="M342" s="159">
        <v>814</v>
      </c>
      <c r="N342" s="183">
        <v>4200</v>
      </c>
      <c r="O342" s="159" t="s">
        <v>210</v>
      </c>
      <c r="P342" s="159">
        <f t="shared" si="7"/>
        <v>18504</v>
      </c>
    </row>
    <row r="343" spans="1:16">
      <c r="A343" s="159">
        <v>2009</v>
      </c>
      <c r="B343" s="159">
        <v>4</v>
      </c>
      <c r="C343" s="159">
        <v>11</v>
      </c>
      <c r="E343" s="160">
        <v>20</v>
      </c>
      <c r="F343" s="161">
        <v>40137</v>
      </c>
      <c r="G343" s="159">
        <v>5</v>
      </c>
      <c r="H343" s="159" t="s">
        <v>8</v>
      </c>
      <c r="I343" s="159" t="s">
        <v>130</v>
      </c>
      <c r="J343" s="159" t="s">
        <v>24</v>
      </c>
      <c r="K343" s="159" t="s">
        <v>27</v>
      </c>
      <c r="L343" s="159">
        <v>30</v>
      </c>
      <c r="M343" s="159">
        <v>844</v>
      </c>
      <c r="N343" s="183">
        <v>4200</v>
      </c>
      <c r="O343" s="159" t="s">
        <v>210</v>
      </c>
      <c r="P343" s="159">
        <f t="shared" si="7"/>
        <v>18534</v>
      </c>
    </row>
    <row r="344" spans="1:16">
      <c r="A344" s="159">
        <v>2009</v>
      </c>
      <c r="B344" s="159">
        <v>4</v>
      </c>
      <c r="C344" s="159">
        <v>11</v>
      </c>
      <c r="E344" s="160">
        <v>21</v>
      </c>
      <c r="F344" s="161">
        <v>40138</v>
      </c>
      <c r="G344" s="159">
        <v>6</v>
      </c>
      <c r="H344" s="159" t="s">
        <v>8</v>
      </c>
      <c r="I344" s="159" t="s">
        <v>133</v>
      </c>
      <c r="J344" s="159" t="s">
        <v>24</v>
      </c>
      <c r="K344" s="159" t="s">
        <v>27</v>
      </c>
      <c r="L344" s="159">
        <v>35</v>
      </c>
      <c r="M344" s="159">
        <v>879</v>
      </c>
      <c r="N344" s="183">
        <v>4200</v>
      </c>
      <c r="O344" s="159" t="s">
        <v>210</v>
      </c>
      <c r="P344" s="159">
        <f t="shared" si="7"/>
        <v>18569</v>
      </c>
    </row>
    <row r="345" spans="1:16">
      <c r="A345" s="159">
        <v>2009</v>
      </c>
      <c r="B345" s="159">
        <v>4</v>
      </c>
      <c r="C345" s="159">
        <v>11</v>
      </c>
      <c r="E345" s="160">
        <v>23</v>
      </c>
      <c r="F345" s="161">
        <v>40140</v>
      </c>
      <c r="G345" s="159">
        <v>1</v>
      </c>
      <c r="H345" s="159" t="s">
        <v>153</v>
      </c>
      <c r="I345" s="159" t="s">
        <v>155</v>
      </c>
      <c r="J345" s="159" t="s">
        <v>23</v>
      </c>
      <c r="K345" s="159" t="s">
        <v>23</v>
      </c>
      <c r="L345" s="159">
        <v>10</v>
      </c>
      <c r="M345" s="159">
        <v>889</v>
      </c>
      <c r="N345" s="183">
        <v>4200</v>
      </c>
      <c r="O345" s="159" t="s">
        <v>210</v>
      </c>
      <c r="P345" s="159">
        <f t="shared" si="7"/>
        <v>18579</v>
      </c>
    </row>
    <row r="346" spans="1:16">
      <c r="A346" s="159">
        <v>2009</v>
      </c>
      <c r="B346" s="159">
        <v>4</v>
      </c>
      <c r="C346" s="159">
        <v>11</v>
      </c>
      <c r="E346" s="160">
        <v>24</v>
      </c>
      <c r="F346" s="161">
        <v>40141</v>
      </c>
      <c r="G346" s="159">
        <v>2</v>
      </c>
      <c r="H346" s="159" t="s">
        <v>153</v>
      </c>
      <c r="I346" s="159" t="s">
        <v>155</v>
      </c>
      <c r="J346" s="159" t="s">
        <v>23</v>
      </c>
      <c r="K346" s="159" t="s">
        <v>23</v>
      </c>
      <c r="L346" s="159">
        <v>12</v>
      </c>
      <c r="M346" s="159">
        <v>901</v>
      </c>
      <c r="N346" s="183">
        <v>4200</v>
      </c>
      <c r="O346" s="159" t="s">
        <v>210</v>
      </c>
      <c r="P346" s="159">
        <f t="shared" si="7"/>
        <v>18591</v>
      </c>
    </row>
    <row r="347" spans="1:16">
      <c r="A347" s="159">
        <v>2009</v>
      </c>
      <c r="B347" s="159">
        <v>4</v>
      </c>
      <c r="C347" s="159">
        <v>11</v>
      </c>
      <c r="E347" s="160">
        <v>25</v>
      </c>
      <c r="F347" s="161">
        <v>40142</v>
      </c>
      <c r="G347" s="159">
        <v>3</v>
      </c>
      <c r="H347" s="159" t="s">
        <v>153</v>
      </c>
      <c r="I347" s="159" t="s">
        <v>155</v>
      </c>
      <c r="J347" s="159" t="s">
        <v>23</v>
      </c>
      <c r="K347" s="159" t="s">
        <v>23</v>
      </c>
      <c r="L347" s="159">
        <v>14</v>
      </c>
      <c r="M347" s="159">
        <v>915</v>
      </c>
      <c r="N347" s="183">
        <v>4200</v>
      </c>
      <c r="O347" s="159" t="s">
        <v>210</v>
      </c>
      <c r="P347" s="159">
        <f t="shared" si="7"/>
        <v>18605</v>
      </c>
    </row>
    <row r="348" spans="1:16">
      <c r="A348" s="159">
        <v>2009</v>
      </c>
      <c r="B348" s="159">
        <v>4</v>
      </c>
      <c r="C348" s="159">
        <v>11</v>
      </c>
      <c r="E348" s="160">
        <v>26</v>
      </c>
      <c r="F348" s="161">
        <v>40143</v>
      </c>
      <c r="G348" s="159">
        <v>4</v>
      </c>
      <c r="H348" s="159" t="s">
        <v>153</v>
      </c>
      <c r="I348" s="159" t="s">
        <v>155</v>
      </c>
      <c r="J348" s="159" t="s">
        <v>23</v>
      </c>
      <c r="K348" s="159" t="s">
        <v>23</v>
      </c>
      <c r="L348" s="159">
        <v>12</v>
      </c>
      <c r="M348" s="159">
        <v>927</v>
      </c>
      <c r="N348" s="183">
        <v>4200</v>
      </c>
      <c r="O348" s="159" t="s">
        <v>210</v>
      </c>
      <c r="P348" s="159">
        <f t="shared" si="7"/>
        <v>18617</v>
      </c>
    </row>
    <row r="349" spans="1:16">
      <c r="A349" s="159">
        <v>2009</v>
      </c>
      <c r="B349" s="159">
        <v>4</v>
      </c>
      <c r="C349" s="159">
        <v>11</v>
      </c>
      <c r="E349" s="160">
        <v>27</v>
      </c>
      <c r="F349" s="161">
        <v>40144</v>
      </c>
      <c r="G349" s="159">
        <v>5</v>
      </c>
      <c r="H349" s="159" t="s">
        <v>153</v>
      </c>
      <c r="I349" s="159" t="s">
        <v>155</v>
      </c>
      <c r="J349" s="159" t="s">
        <v>23</v>
      </c>
      <c r="K349" s="159" t="s">
        <v>23</v>
      </c>
      <c r="L349" s="159">
        <v>14</v>
      </c>
      <c r="M349" s="159">
        <v>941</v>
      </c>
      <c r="N349" s="183">
        <v>4200</v>
      </c>
      <c r="O349" s="159" t="s">
        <v>210</v>
      </c>
      <c r="P349" s="159">
        <f t="shared" si="7"/>
        <v>18631</v>
      </c>
    </row>
    <row r="350" spans="1:16">
      <c r="A350" s="159">
        <v>2009</v>
      </c>
      <c r="B350" s="159">
        <v>4</v>
      </c>
      <c r="C350" s="159">
        <v>11</v>
      </c>
      <c r="E350" s="160">
        <v>30</v>
      </c>
      <c r="F350" s="161">
        <v>40147</v>
      </c>
      <c r="G350" s="159">
        <v>1</v>
      </c>
      <c r="H350" s="159" t="s">
        <v>8</v>
      </c>
      <c r="I350" s="159" t="s">
        <v>130</v>
      </c>
      <c r="J350" s="159" t="s">
        <v>24</v>
      </c>
      <c r="K350" s="159" t="s">
        <v>27</v>
      </c>
      <c r="L350" s="159">
        <v>24</v>
      </c>
      <c r="M350" s="159">
        <v>965</v>
      </c>
      <c r="N350" s="183">
        <v>4200</v>
      </c>
      <c r="O350" s="159" t="s">
        <v>210</v>
      </c>
      <c r="P350" s="159">
        <f t="shared" si="7"/>
        <v>18655</v>
      </c>
    </row>
    <row r="351" spans="1:16">
      <c r="A351" s="159">
        <v>2009</v>
      </c>
      <c r="B351" s="159">
        <v>4</v>
      </c>
      <c r="C351" s="159">
        <v>11</v>
      </c>
      <c r="E351" s="160">
        <v>30</v>
      </c>
      <c r="F351" s="161">
        <v>40147</v>
      </c>
      <c r="G351" s="159">
        <v>1</v>
      </c>
      <c r="H351" s="159" t="s">
        <v>153</v>
      </c>
      <c r="I351" s="159" t="s">
        <v>156</v>
      </c>
      <c r="J351" s="159" t="s">
        <v>24</v>
      </c>
      <c r="K351" s="159" t="s">
        <v>27</v>
      </c>
      <c r="L351" s="159">
        <v>88</v>
      </c>
      <c r="M351" s="159">
        <v>1053</v>
      </c>
      <c r="N351" s="183">
        <v>4200</v>
      </c>
      <c r="O351" s="159" t="s">
        <v>210</v>
      </c>
      <c r="P351" s="159">
        <f t="shared" si="7"/>
        <v>18743</v>
      </c>
    </row>
    <row r="352" spans="1:16" s="168" customFormat="1">
      <c r="A352" s="165">
        <v>2009</v>
      </c>
      <c r="B352" s="165">
        <v>4</v>
      </c>
      <c r="C352" s="165">
        <v>12</v>
      </c>
      <c r="D352" s="165"/>
      <c r="E352" s="166">
        <v>30</v>
      </c>
      <c r="F352" s="167">
        <v>40147</v>
      </c>
      <c r="G352" s="165">
        <v>1</v>
      </c>
      <c r="H352" s="165" t="s">
        <v>153</v>
      </c>
      <c r="I352" s="165" t="s">
        <v>155</v>
      </c>
      <c r="J352" s="165" t="s">
        <v>23</v>
      </c>
      <c r="K352" s="165" t="s">
        <v>23</v>
      </c>
      <c r="L352" s="165">
        <v>14</v>
      </c>
      <c r="M352" s="165">
        <v>1067</v>
      </c>
      <c r="N352" s="183">
        <v>4200</v>
      </c>
      <c r="O352" s="159" t="s">
        <v>210</v>
      </c>
      <c r="P352" s="159">
        <f t="shared" si="7"/>
        <v>18757</v>
      </c>
    </row>
    <row r="353" spans="1:16">
      <c r="A353" s="159">
        <v>2009</v>
      </c>
      <c r="B353" s="159">
        <v>4</v>
      </c>
      <c r="C353" s="159">
        <v>12</v>
      </c>
      <c r="E353" s="160">
        <v>1</v>
      </c>
      <c r="F353" s="161">
        <v>40148</v>
      </c>
      <c r="G353" s="159">
        <v>2</v>
      </c>
      <c r="H353" s="159" t="s">
        <v>128</v>
      </c>
      <c r="I353" s="159" t="s">
        <v>97</v>
      </c>
      <c r="J353" s="159" t="s">
        <v>119</v>
      </c>
      <c r="K353" s="159" t="s">
        <v>122</v>
      </c>
      <c r="L353" s="159">
        <v>430</v>
      </c>
      <c r="M353" s="159">
        <v>430</v>
      </c>
      <c r="N353" s="183">
        <v>4200</v>
      </c>
      <c r="O353" s="159" t="s">
        <v>210</v>
      </c>
      <c r="P353" s="159">
        <f t="shared" si="7"/>
        <v>19187</v>
      </c>
    </row>
    <row r="354" spans="1:16">
      <c r="A354" s="159">
        <v>2009</v>
      </c>
      <c r="B354" s="159">
        <v>4</v>
      </c>
      <c r="C354" s="159">
        <v>12</v>
      </c>
      <c r="E354" s="160">
        <v>1</v>
      </c>
      <c r="F354" s="161">
        <v>40148</v>
      </c>
      <c r="G354" s="159">
        <v>2</v>
      </c>
      <c r="H354" s="159" t="s">
        <v>153</v>
      </c>
      <c r="I354" s="159" t="s">
        <v>155</v>
      </c>
      <c r="J354" s="159" t="s">
        <v>23</v>
      </c>
      <c r="K354" s="159" t="s">
        <v>23</v>
      </c>
      <c r="L354" s="159">
        <v>14</v>
      </c>
      <c r="M354" s="159">
        <v>444</v>
      </c>
      <c r="N354" s="183">
        <v>4200</v>
      </c>
      <c r="O354" s="159" t="s">
        <v>210</v>
      </c>
      <c r="P354" s="159">
        <f t="shared" si="7"/>
        <v>19201</v>
      </c>
    </row>
    <row r="355" spans="1:16">
      <c r="A355" s="159">
        <v>2009</v>
      </c>
      <c r="B355" s="159">
        <v>4</v>
      </c>
      <c r="C355" s="159">
        <v>12</v>
      </c>
      <c r="E355" s="160">
        <v>2</v>
      </c>
      <c r="F355" s="161">
        <v>40149</v>
      </c>
      <c r="G355" s="159">
        <v>3</v>
      </c>
      <c r="H355" s="159" t="s">
        <v>153</v>
      </c>
      <c r="I355" s="159" t="s">
        <v>155</v>
      </c>
      <c r="J355" s="159" t="s">
        <v>23</v>
      </c>
      <c r="K355" s="159" t="s">
        <v>23</v>
      </c>
      <c r="L355" s="159">
        <v>14</v>
      </c>
      <c r="M355" s="159">
        <v>458</v>
      </c>
      <c r="N355" s="183">
        <v>4200</v>
      </c>
      <c r="O355" s="159" t="s">
        <v>210</v>
      </c>
      <c r="P355" s="159">
        <f t="shared" si="7"/>
        <v>19215</v>
      </c>
    </row>
    <row r="356" spans="1:16">
      <c r="A356" s="159">
        <v>2009</v>
      </c>
      <c r="B356" s="159">
        <v>4</v>
      </c>
      <c r="C356" s="159">
        <v>12</v>
      </c>
      <c r="E356" s="160">
        <v>3</v>
      </c>
      <c r="F356" s="161">
        <v>40150</v>
      </c>
      <c r="G356" s="159">
        <v>4</v>
      </c>
      <c r="H356" s="159" t="s">
        <v>153</v>
      </c>
      <c r="I356" s="159" t="s">
        <v>155</v>
      </c>
      <c r="J356" s="159" t="s">
        <v>23</v>
      </c>
      <c r="K356" s="159" t="s">
        <v>23</v>
      </c>
      <c r="L356" s="159">
        <v>14</v>
      </c>
      <c r="M356" s="159">
        <v>472</v>
      </c>
      <c r="N356" s="183">
        <v>4200</v>
      </c>
      <c r="O356" s="159" t="s">
        <v>210</v>
      </c>
      <c r="P356" s="159">
        <f t="shared" si="7"/>
        <v>19229</v>
      </c>
    </row>
    <row r="357" spans="1:16">
      <c r="A357" s="159">
        <v>2009</v>
      </c>
      <c r="B357" s="159">
        <v>4</v>
      </c>
      <c r="C357" s="159">
        <v>12</v>
      </c>
      <c r="E357" s="160">
        <v>4</v>
      </c>
      <c r="F357" s="161">
        <v>40151</v>
      </c>
      <c r="G357" s="159">
        <v>5</v>
      </c>
      <c r="H357" s="159" t="s">
        <v>153</v>
      </c>
      <c r="I357" s="159" t="s">
        <v>155</v>
      </c>
      <c r="J357" s="159" t="s">
        <v>23</v>
      </c>
      <c r="K357" s="159" t="s">
        <v>23</v>
      </c>
      <c r="L357" s="159">
        <v>14</v>
      </c>
      <c r="M357" s="159">
        <v>486</v>
      </c>
      <c r="N357" s="183">
        <v>4200</v>
      </c>
      <c r="O357" s="159" t="s">
        <v>210</v>
      </c>
      <c r="P357" s="159">
        <f t="shared" si="7"/>
        <v>19243</v>
      </c>
    </row>
    <row r="358" spans="1:16">
      <c r="A358" s="159">
        <v>2009</v>
      </c>
      <c r="B358" s="159">
        <v>4</v>
      </c>
      <c r="C358" s="159">
        <v>12</v>
      </c>
      <c r="E358" s="160">
        <v>5</v>
      </c>
      <c r="F358" s="161">
        <v>40152</v>
      </c>
      <c r="G358" s="159">
        <v>6</v>
      </c>
      <c r="H358" s="159" t="s">
        <v>7</v>
      </c>
      <c r="I358" s="159" t="s">
        <v>97</v>
      </c>
      <c r="J358" s="159" t="s">
        <v>23</v>
      </c>
      <c r="K358" s="159" t="s">
        <v>23</v>
      </c>
      <c r="L358" s="159">
        <v>12</v>
      </c>
      <c r="M358" s="159">
        <v>498</v>
      </c>
      <c r="N358" s="183">
        <v>4200</v>
      </c>
      <c r="O358" s="159" t="s">
        <v>210</v>
      </c>
      <c r="P358" s="159">
        <f t="shared" si="7"/>
        <v>19255</v>
      </c>
    </row>
    <row r="359" spans="1:16">
      <c r="A359" s="159">
        <v>2009</v>
      </c>
      <c r="B359" s="159">
        <v>4</v>
      </c>
      <c r="C359" s="159">
        <v>12</v>
      </c>
      <c r="E359" s="160">
        <v>5</v>
      </c>
      <c r="F359" s="161">
        <v>40152</v>
      </c>
      <c r="G359" s="159">
        <v>6</v>
      </c>
      <c r="H359" s="159" t="s">
        <v>7</v>
      </c>
      <c r="I359" s="159" t="s">
        <v>58</v>
      </c>
      <c r="J359" s="159" t="s">
        <v>24</v>
      </c>
      <c r="K359" s="159" t="s">
        <v>27</v>
      </c>
      <c r="L359" s="159">
        <v>40</v>
      </c>
      <c r="M359" s="159">
        <v>538</v>
      </c>
      <c r="N359" s="183">
        <v>4200</v>
      </c>
      <c r="O359" s="159" t="s">
        <v>210</v>
      </c>
      <c r="P359" s="159">
        <f t="shared" si="7"/>
        <v>19295</v>
      </c>
    </row>
    <row r="360" spans="1:16">
      <c r="A360" s="159">
        <v>2009</v>
      </c>
      <c r="B360" s="159">
        <v>4</v>
      </c>
      <c r="C360" s="159">
        <v>12</v>
      </c>
      <c r="E360" s="160">
        <v>5</v>
      </c>
      <c r="F360" s="161">
        <v>40152</v>
      </c>
      <c r="G360" s="159">
        <v>6</v>
      </c>
      <c r="H360" s="159" t="s">
        <v>9</v>
      </c>
      <c r="I360" s="159" t="s">
        <v>55</v>
      </c>
      <c r="J360" s="159" t="s">
        <v>24</v>
      </c>
      <c r="K360" s="159" t="s">
        <v>27</v>
      </c>
      <c r="L360" s="159">
        <v>550</v>
      </c>
      <c r="M360" s="159">
        <v>1088</v>
      </c>
      <c r="N360" s="183">
        <v>4200</v>
      </c>
      <c r="O360" s="159" t="s">
        <v>210</v>
      </c>
      <c r="P360" s="159">
        <f t="shared" si="7"/>
        <v>19845</v>
      </c>
    </row>
    <row r="361" spans="1:16">
      <c r="A361" s="159">
        <v>2009</v>
      </c>
      <c r="B361" s="159">
        <v>4</v>
      </c>
      <c r="C361" s="159">
        <v>12</v>
      </c>
      <c r="E361" s="160">
        <v>6</v>
      </c>
      <c r="F361" s="161">
        <v>40153</v>
      </c>
      <c r="G361" s="159">
        <v>7</v>
      </c>
      <c r="H361" s="159" t="s">
        <v>8</v>
      </c>
      <c r="I361" s="159" t="s">
        <v>130</v>
      </c>
      <c r="J361" s="159" t="s">
        <v>24</v>
      </c>
      <c r="K361" s="159" t="s">
        <v>27</v>
      </c>
      <c r="L361" s="159">
        <v>33</v>
      </c>
      <c r="M361" s="159">
        <v>1121</v>
      </c>
      <c r="N361" s="183">
        <v>4200</v>
      </c>
      <c r="O361" s="159" t="s">
        <v>210</v>
      </c>
      <c r="P361" s="159">
        <f t="shared" si="7"/>
        <v>19878</v>
      </c>
    </row>
    <row r="362" spans="1:16">
      <c r="A362" s="159">
        <v>2009</v>
      </c>
      <c r="B362" s="159">
        <v>4</v>
      </c>
      <c r="C362" s="159">
        <v>12</v>
      </c>
      <c r="E362" s="160">
        <v>7</v>
      </c>
      <c r="F362" s="161">
        <v>40154</v>
      </c>
      <c r="G362" s="159">
        <v>1</v>
      </c>
      <c r="H362" s="159" t="s">
        <v>153</v>
      </c>
      <c r="I362" s="159" t="s">
        <v>155</v>
      </c>
      <c r="J362" s="159" t="s">
        <v>23</v>
      </c>
      <c r="K362" s="159" t="s">
        <v>23</v>
      </c>
      <c r="L362" s="159">
        <v>12</v>
      </c>
      <c r="M362" s="159">
        <v>1133</v>
      </c>
      <c r="N362" s="183">
        <v>4200</v>
      </c>
      <c r="O362" s="159" t="s">
        <v>210</v>
      </c>
      <c r="P362" s="159">
        <f t="shared" si="7"/>
        <v>19890</v>
      </c>
    </row>
    <row r="363" spans="1:16">
      <c r="A363" s="159">
        <v>2009</v>
      </c>
      <c r="B363" s="159">
        <v>4</v>
      </c>
      <c r="C363" s="159">
        <v>12</v>
      </c>
      <c r="E363" s="160">
        <v>8</v>
      </c>
      <c r="F363" s="161">
        <v>40155</v>
      </c>
      <c r="G363" s="159">
        <v>2</v>
      </c>
      <c r="H363" s="159" t="s">
        <v>153</v>
      </c>
      <c r="I363" s="159" t="s">
        <v>155</v>
      </c>
      <c r="J363" s="159" t="s">
        <v>23</v>
      </c>
      <c r="K363" s="159" t="s">
        <v>23</v>
      </c>
      <c r="L363" s="159">
        <v>14</v>
      </c>
      <c r="M363" s="159">
        <v>1147</v>
      </c>
      <c r="N363" s="183">
        <v>4200</v>
      </c>
      <c r="O363" s="159" t="s">
        <v>210</v>
      </c>
      <c r="P363" s="159">
        <f t="shared" si="7"/>
        <v>19904</v>
      </c>
    </row>
    <row r="364" spans="1:16">
      <c r="A364" s="159">
        <v>2009</v>
      </c>
      <c r="B364" s="159">
        <v>4</v>
      </c>
      <c r="C364" s="159">
        <v>12</v>
      </c>
      <c r="E364" s="160">
        <v>9</v>
      </c>
      <c r="F364" s="161">
        <v>40156</v>
      </c>
      <c r="G364" s="159">
        <v>3</v>
      </c>
      <c r="H364" s="159" t="s">
        <v>153</v>
      </c>
      <c r="I364" s="159" t="s">
        <v>155</v>
      </c>
      <c r="J364" s="159" t="s">
        <v>23</v>
      </c>
      <c r="K364" s="159" t="s">
        <v>23</v>
      </c>
      <c r="L364" s="159">
        <v>14</v>
      </c>
      <c r="M364" s="159">
        <v>1161</v>
      </c>
      <c r="N364" s="183">
        <v>4200</v>
      </c>
      <c r="O364" s="159" t="s">
        <v>210</v>
      </c>
      <c r="P364" s="159">
        <f t="shared" si="7"/>
        <v>19918</v>
      </c>
    </row>
    <row r="365" spans="1:16">
      <c r="A365" s="159">
        <v>2009</v>
      </c>
      <c r="B365" s="159">
        <v>4</v>
      </c>
      <c r="C365" s="159">
        <v>12</v>
      </c>
      <c r="E365" s="160">
        <v>10</v>
      </c>
      <c r="F365" s="161">
        <v>40157</v>
      </c>
      <c r="G365" s="159">
        <v>4</v>
      </c>
      <c r="H365" s="159" t="s">
        <v>153</v>
      </c>
      <c r="I365" s="159" t="s">
        <v>155</v>
      </c>
      <c r="J365" s="159" t="s">
        <v>23</v>
      </c>
      <c r="K365" s="159" t="s">
        <v>23</v>
      </c>
      <c r="L365" s="159">
        <v>14</v>
      </c>
      <c r="M365" s="159">
        <v>1175</v>
      </c>
      <c r="N365" s="183">
        <v>4200</v>
      </c>
      <c r="O365" s="159" t="s">
        <v>210</v>
      </c>
      <c r="P365" s="159">
        <f t="shared" si="7"/>
        <v>19932</v>
      </c>
    </row>
    <row r="366" spans="1:16">
      <c r="A366" s="159">
        <v>2009</v>
      </c>
      <c r="B366" s="159">
        <v>4</v>
      </c>
      <c r="C366" s="159">
        <v>12</v>
      </c>
      <c r="E366" s="160">
        <v>11</v>
      </c>
      <c r="F366" s="161">
        <v>40158</v>
      </c>
      <c r="G366" s="159">
        <v>5</v>
      </c>
      <c r="H366" s="159" t="s">
        <v>153</v>
      </c>
      <c r="I366" s="159" t="s">
        <v>155</v>
      </c>
      <c r="J366" s="159" t="s">
        <v>23</v>
      </c>
      <c r="K366" s="159" t="s">
        <v>23</v>
      </c>
      <c r="L366" s="159">
        <v>10</v>
      </c>
      <c r="M366" s="159">
        <v>1185</v>
      </c>
      <c r="N366" s="183">
        <v>4200</v>
      </c>
      <c r="O366" s="159" t="s">
        <v>210</v>
      </c>
      <c r="P366" s="159">
        <f t="shared" si="7"/>
        <v>19942</v>
      </c>
    </row>
    <row r="367" spans="1:16">
      <c r="A367" s="159">
        <v>2009</v>
      </c>
      <c r="B367" s="159">
        <v>4</v>
      </c>
      <c r="C367" s="159">
        <v>12</v>
      </c>
      <c r="E367" s="160">
        <v>14</v>
      </c>
      <c r="F367" s="161">
        <v>40161</v>
      </c>
      <c r="G367" s="159">
        <v>1</v>
      </c>
      <c r="H367" s="159" t="s">
        <v>153</v>
      </c>
      <c r="I367" s="159" t="s">
        <v>156</v>
      </c>
      <c r="J367" s="159" t="s">
        <v>24</v>
      </c>
      <c r="K367" s="159" t="s">
        <v>27</v>
      </c>
      <c r="L367" s="159">
        <v>88</v>
      </c>
      <c r="M367" s="159">
        <v>1273</v>
      </c>
      <c r="N367" s="183">
        <v>4200</v>
      </c>
      <c r="O367" s="159" t="s">
        <v>210</v>
      </c>
      <c r="P367" s="159">
        <f t="shared" si="7"/>
        <v>20030</v>
      </c>
    </row>
    <row r="368" spans="1:16">
      <c r="A368" s="159">
        <v>2009</v>
      </c>
      <c r="B368" s="159">
        <v>4</v>
      </c>
      <c r="C368" s="159">
        <v>12</v>
      </c>
      <c r="E368" s="160">
        <v>14</v>
      </c>
      <c r="F368" s="161">
        <v>40161</v>
      </c>
      <c r="G368" s="159">
        <v>1</v>
      </c>
      <c r="H368" s="159" t="s">
        <v>153</v>
      </c>
      <c r="I368" s="159" t="s">
        <v>155</v>
      </c>
      <c r="J368" s="159" t="s">
        <v>23</v>
      </c>
      <c r="K368" s="159" t="s">
        <v>23</v>
      </c>
      <c r="L368" s="159">
        <v>14</v>
      </c>
      <c r="M368" s="159">
        <v>1287</v>
      </c>
      <c r="N368" s="183">
        <v>4200</v>
      </c>
      <c r="O368" s="159" t="s">
        <v>210</v>
      </c>
      <c r="P368" s="159">
        <f t="shared" si="7"/>
        <v>20044</v>
      </c>
    </row>
    <row r="369" spans="1:16">
      <c r="A369" s="159">
        <v>2009</v>
      </c>
      <c r="B369" s="159">
        <v>4</v>
      </c>
      <c r="C369" s="159">
        <v>12</v>
      </c>
      <c r="E369" s="160">
        <v>15</v>
      </c>
      <c r="F369" s="161">
        <v>40162</v>
      </c>
      <c r="G369" s="159">
        <v>2</v>
      </c>
      <c r="H369" s="159" t="s">
        <v>153</v>
      </c>
      <c r="I369" s="159" t="s">
        <v>155</v>
      </c>
      <c r="J369" s="159" t="s">
        <v>23</v>
      </c>
      <c r="K369" s="159" t="s">
        <v>23</v>
      </c>
      <c r="L369" s="159">
        <v>10</v>
      </c>
      <c r="M369" s="159">
        <v>1297</v>
      </c>
      <c r="N369" s="183">
        <v>4200</v>
      </c>
      <c r="O369" s="159" t="s">
        <v>210</v>
      </c>
      <c r="P369" s="159">
        <f t="shared" si="7"/>
        <v>20054</v>
      </c>
    </row>
    <row r="370" spans="1:16">
      <c r="A370" s="159">
        <v>2009</v>
      </c>
      <c r="B370" s="159">
        <v>4</v>
      </c>
      <c r="C370" s="159">
        <v>12</v>
      </c>
      <c r="E370" s="160">
        <v>15</v>
      </c>
      <c r="F370" s="161">
        <v>40162</v>
      </c>
      <c r="G370" s="159">
        <v>2</v>
      </c>
      <c r="H370" s="159" t="s">
        <v>8</v>
      </c>
      <c r="I370" s="159" t="s">
        <v>144</v>
      </c>
      <c r="J370" s="159" t="s">
        <v>24</v>
      </c>
      <c r="K370" s="159" t="s">
        <v>27</v>
      </c>
      <c r="L370" s="159">
        <v>35</v>
      </c>
      <c r="M370" s="159">
        <v>1332</v>
      </c>
      <c r="N370" s="183">
        <v>4200</v>
      </c>
      <c r="O370" s="159" t="s">
        <v>210</v>
      </c>
      <c r="P370" s="159">
        <f t="shared" si="7"/>
        <v>20089</v>
      </c>
    </row>
    <row r="371" spans="1:16">
      <c r="A371" s="159">
        <v>2009</v>
      </c>
      <c r="B371" s="159">
        <v>4</v>
      </c>
      <c r="C371" s="159">
        <v>12</v>
      </c>
      <c r="E371" s="160">
        <v>15</v>
      </c>
      <c r="F371" s="161">
        <v>40162</v>
      </c>
      <c r="G371" s="159">
        <v>2</v>
      </c>
      <c r="H371" s="159" t="s">
        <v>8</v>
      </c>
      <c r="I371" s="159" t="s">
        <v>142</v>
      </c>
      <c r="J371" s="159" t="s">
        <v>24</v>
      </c>
      <c r="K371" s="159" t="s">
        <v>27</v>
      </c>
      <c r="L371" s="159">
        <v>32</v>
      </c>
      <c r="M371" s="159">
        <v>1364</v>
      </c>
      <c r="N371" s="183">
        <v>4200</v>
      </c>
      <c r="O371" s="159" t="s">
        <v>210</v>
      </c>
      <c r="P371" s="159">
        <f t="shared" si="7"/>
        <v>20121</v>
      </c>
    </row>
    <row r="372" spans="1:16">
      <c r="A372" s="159">
        <v>2009</v>
      </c>
      <c r="B372" s="159">
        <v>4</v>
      </c>
      <c r="C372" s="159">
        <v>12</v>
      </c>
      <c r="E372" s="160">
        <v>15</v>
      </c>
      <c r="F372" s="161">
        <v>40162</v>
      </c>
      <c r="G372" s="159">
        <v>2</v>
      </c>
      <c r="H372" s="159" t="s">
        <v>8</v>
      </c>
      <c r="I372" s="159" t="s">
        <v>130</v>
      </c>
      <c r="J372" s="159" t="s">
        <v>24</v>
      </c>
      <c r="K372" s="159" t="s">
        <v>27</v>
      </c>
      <c r="L372" s="159">
        <v>26</v>
      </c>
      <c r="M372" s="159">
        <v>1390</v>
      </c>
      <c r="N372" s="183">
        <v>4200</v>
      </c>
      <c r="O372" s="159" t="s">
        <v>210</v>
      </c>
      <c r="P372" s="159">
        <f t="shared" si="7"/>
        <v>20147</v>
      </c>
    </row>
    <row r="373" spans="1:16">
      <c r="A373" s="159">
        <v>2009</v>
      </c>
      <c r="B373" s="159">
        <v>4</v>
      </c>
      <c r="C373" s="159">
        <v>12</v>
      </c>
      <c r="E373" s="160">
        <v>15</v>
      </c>
      <c r="F373" s="161">
        <v>40162</v>
      </c>
      <c r="G373" s="159">
        <v>2</v>
      </c>
      <c r="H373" s="159" t="s">
        <v>128</v>
      </c>
      <c r="I373" s="159" t="s">
        <v>97</v>
      </c>
      <c r="J373" s="159" t="s">
        <v>119</v>
      </c>
      <c r="K373" s="159" t="s">
        <v>122</v>
      </c>
      <c r="L373" s="159">
        <v>430</v>
      </c>
      <c r="M373" s="159">
        <v>1820</v>
      </c>
      <c r="N373" s="183">
        <v>4200</v>
      </c>
      <c r="O373" s="159" t="s">
        <v>210</v>
      </c>
      <c r="P373" s="159">
        <f t="shared" si="7"/>
        <v>20577</v>
      </c>
    </row>
    <row r="374" spans="1:16">
      <c r="A374" s="159">
        <v>2009</v>
      </c>
      <c r="B374" s="159">
        <v>4</v>
      </c>
      <c r="C374" s="159">
        <v>12</v>
      </c>
      <c r="E374" s="160">
        <v>15</v>
      </c>
      <c r="F374" s="161">
        <v>40162</v>
      </c>
      <c r="G374" s="159">
        <v>2</v>
      </c>
      <c r="H374" s="159" t="s">
        <v>8</v>
      </c>
      <c r="I374" s="159" t="s">
        <v>131</v>
      </c>
      <c r="J374" s="159" t="s">
        <v>24</v>
      </c>
      <c r="K374" s="159" t="s">
        <v>27</v>
      </c>
      <c r="L374" s="159">
        <v>20</v>
      </c>
      <c r="M374" s="159">
        <v>1840</v>
      </c>
      <c r="N374" s="183">
        <v>4200</v>
      </c>
      <c r="O374" s="159" t="s">
        <v>210</v>
      </c>
      <c r="P374" s="159">
        <f t="shared" si="7"/>
        <v>20597</v>
      </c>
    </row>
    <row r="375" spans="1:16">
      <c r="A375" s="159">
        <v>2009</v>
      </c>
      <c r="B375" s="159">
        <v>4</v>
      </c>
      <c r="C375" s="159">
        <v>12</v>
      </c>
      <c r="E375" s="160">
        <v>16</v>
      </c>
      <c r="F375" s="161">
        <v>40163</v>
      </c>
      <c r="G375" s="159">
        <v>3</v>
      </c>
      <c r="H375" s="159" t="s">
        <v>153</v>
      </c>
      <c r="I375" s="159" t="s">
        <v>155</v>
      </c>
      <c r="J375" s="159" t="s">
        <v>23</v>
      </c>
      <c r="K375" s="159" t="s">
        <v>23</v>
      </c>
      <c r="L375" s="159">
        <v>14</v>
      </c>
      <c r="M375" s="159">
        <v>1854</v>
      </c>
      <c r="N375" s="183">
        <v>4200</v>
      </c>
      <c r="O375" s="159" t="s">
        <v>210</v>
      </c>
      <c r="P375" s="159">
        <f t="shared" si="7"/>
        <v>20611</v>
      </c>
    </row>
    <row r="376" spans="1:16">
      <c r="A376" s="159">
        <v>2009</v>
      </c>
      <c r="B376" s="159">
        <v>4</v>
      </c>
      <c r="C376" s="159">
        <v>12</v>
      </c>
      <c r="E376" s="160">
        <v>17</v>
      </c>
      <c r="F376" s="161">
        <v>40164</v>
      </c>
      <c r="G376" s="159">
        <v>4</v>
      </c>
      <c r="H376" s="159" t="s">
        <v>153</v>
      </c>
      <c r="I376" s="159" t="s">
        <v>155</v>
      </c>
      <c r="J376" s="159" t="s">
        <v>23</v>
      </c>
      <c r="K376" s="159" t="s">
        <v>23</v>
      </c>
      <c r="L376" s="159">
        <v>14</v>
      </c>
      <c r="M376" s="159">
        <v>1868</v>
      </c>
      <c r="N376" s="183">
        <v>4200</v>
      </c>
      <c r="O376" s="159" t="s">
        <v>210</v>
      </c>
      <c r="P376" s="159">
        <f t="shared" si="7"/>
        <v>20625</v>
      </c>
    </row>
    <row r="377" spans="1:16">
      <c r="A377" s="159">
        <v>2009</v>
      </c>
      <c r="B377" s="159">
        <v>4</v>
      </c>
      <c r="C377" s="159">
        <v>12</v>
      </c>
      <c r="E377" s="160">
        <v>18</v>
      </c>
      <c r="F377" s="161">
        <v>40165</v>
      </c>
      <c r="G377" s="159">
        <v>5</v>
      </c>
      <c r="H377" s="159" t="s">
        <v>153</v>
      </c>
      <c r="I377" s="159" t="s">
        <v>155</v>
      </c>
      <c r="J377" s="159" t="s">
        <v>23</v>
      </c>
      <c r="K377" s="159" t="s">
        <v>23</v>
      </c>
      <c r="L377" s="159">
        <v>10</v>
      </c>
      <c r="M377" s="159">
        <v>1878</v>
      </c>
      <c r="N377" s="183">
        <v>4200</v>
      </c>
      <c r="O377" s="159" t="s">
        <v>210</v>
      </c>
      <c r="P377" s="159">
        <f t="shared" si="7"/>
        <v>20635</v>
      </c>
    </row>
    <row r="378" spans="1:16">
      <c r="A378" s="159">
        <v>2009</v>
      </c>
      <c r="B378" s="159">
        <v>4</v>
      </c>
      <c r="C378" s="159">
        <v>12</v>
      </c>
      <c r="E378" s="160">
        <v>20</v>
      </c>
      <c r="F378" s="161">
        <v>40167</v>
      </c>
      <c r="G378" s="159">
        <v>7</v>
      </c>
      <c r="H378" s="159" t="s">
        <v>7</v>
      </c>
      <c r="I378" s="159" t="s">
        <v>58</v>
      </c>
      <c r="J378" s="159" t="s">
        <v>24</v>
      </c>
      <c r="K378" s="159" t="s">
        <v>27</v>
      </c>
      <c r="L378" s="159">
        <v>34</v>
      </c>
      <c r="M378" s="159">
        <v>1912</v>
      </c>
      <c r="N378" s="183">
        <v>4200</v>
      </c>
      <c r="O378" s="159" t="s">
        <v>210</v>
      </c>
      <c r="P378" s="159">
        <f t="shared" si="7"/>
        <v>20669</v>
      </c>
    </row>
    <row r="379" spans="1:16">
      <c r="A379" s="159">
        <v>2009</v>
      </c>
      <c r="B379" s="159">
        <v>4</v>
      </c>
      <c r="C379" s="159">
        <v>12</v>
      </c>
      <c r="E379" s="160">
        <v>20</v>
      </c>
      <c r="F379" s="161">
        <v>40167</v>
      </c>
      <c r="G379" s="159">
        <v>7</v>
      </c>
      <c r="H379" s="159" t="s">
        <v>7</v>
      </c>
      <c r="I379" s="159" t="s">
        <v>97</v>
      </c>
      <c r="J379" s="159" t="s">
        <v>23</v>
      </c>
      <c r="K379" s="159" t="s">
        <v>23</v>
      </c>
      <c r="L379" s="159">
        <v>12</v>
      </c>
      <c r="M379" s="159">
        <v>1924</v>
      </c>
      <c r="N379" s="183">
        <v>4200</v>
      </c>
      <c r="O379" s="159" t="s">
        <v>210</v>
      </c>
      <c r="P379" s="159">
        <f t="shared" si="7"/>
        <v>20681</v>
      </c>
    </row>
    <row r="380" spans="1:16">
      <c r="A380" s="159">
        <v>2009</v>
      </c>
      <c r="B380" s="159">
        <v>4</v>
      </c>
      <c r="C380" s="159">
        <v>12</v>
      </c>
      <c r="E380" s="160">
        <v>21</v>
      </c>
      <c r="F380" s="161">
        <v>40168</v>
      </c>
      <c r="G380" s="159">
        <v>1</v>
      </c>
      <c r="H380" s="159" t="s">
        <v>153</v>
      </c>
      <c r="I380" s="159" t="s">
        <v>155</v>
      </c>
      <c r="J380" s="159" t="s">
        <v>23</v>
      </c>
      <c r="K380" s="159" t="s">
        <v>23</v>
      </c>
      <c r="L380" s="159">
        <v>14</v>
      </c>
      <c r="M380" s="159">
        <v>1938</v>
      </c>
      <c r="N380" s="183">
        <v>4200</v>
      </c>
      <c r="O380" s="159" t="s">
        <v>210</v>
      </c>
      <c r="P380" s="159">
        <f t="shared" si="7"/>
        <v>20695</v>
      </c>
    </row>
    <row r="381" spans="1:16">
      <c r="A381" s="159">
        <v>2009</v>
      </c>
      <c r="B381" s="159">
        <v>4</v>
      </c>
      <c r="C381" s="159">
        <v>12</v>
      </c>
      <c r="E381" s="160">
        <v>22</v>
      </c>
      <c r="F381" s="161">
        <v>40169</v>
      </c>
      <c r="G381" s="159">
        <v>2</v>
      </c>
      <c r="H381" s="159" t="s">
        <v>153</v>
      </c>
      <c r="I381" s="159" t="s">
        <v>155</v>
      </c>
      <c r="J381" s="159" t="s">
        <v>23</v>
      </c>
      <c r="K381" s="159" t="s">
        <v>23</v>
      </c>
      <c r="L381" s="159">
        <v>14</v>
      </c>
      <c r="M381" s="159">
        <v>1952</v>
      </c>
      <c r="N381" s="183">
        <v>4200</v>
      </c>
      <c r="O381" s="159" t="s">
        <v>210</v>
      </c>
      <c r="P381" s="159">
        <f t="shared" si="7"/>
        <v>20709</v>
      </c>
    </row>
    <row r="382" spans="1:16">
      <c r="A382" s="159">
        <v>2009</v>
      </c>
      <c r="B382" s="159">
        <v>4</v>
      </c>
      <c r="C382" s="159">
        <v>12</v>
      </c>
      <c r="E382" s="160">
        <v>23</v>
      </c>
      <c r="F382" s="161">
        <v>40170</v>
      </c>
      <c r="G382" s="159">
        <v>3</v>
      </c>
      <c r="H382" s="159" t="s">
        <v>153</v>
      </c>
      <c r="I382" s="159" t="s">
        <v>155</v>
      </c>
      <c r="J382" s="159" t="s">
        <v>23</v>
      </c>
      <c r="K382" s="159" t="s">
        <v>23</v>
      </c>
      <c r="L382" s="159">
        <v>10</v>
      </c>
      <c r="M382" s="159">
        <v>1962</v>
      </c>
      <c r="N382" s="183">
        <v>4200</v>
      </c>
      <c r="O382" s="159" t="s">
        <v>210</v>
      </c>
      <c r="P382" s="159">
        <f t="shared" si="7"/>
        <v>20719</v>
      </c>
    </row>
    <row r="383" spans="1:16">
      <c r="A383" s="159">
        <v>2009</v>
      </c>
      <c r="B383" s="159">
        <v>4</v>
      </c>
      <c r="C383" s="159">
        <v>12</v>
      </c>
      <c r="E383" s="160">
        <v>24</v>
      </c>
      <c r="F383" s="161">
        <v>40171</v>
      </c>
      <c r="G383" s="159">
        <v>4</v>
      </c>
      <c r="H383" s="159" t="s">
        <v>153</v>
      </c>
      <c r="I383" s="159" t="s">
        <v>155</v>
      </c>
      <c r="J383" s="159" t="s">
        <v>23</v>
      </c>
      <c r="K383" s="159" t="s">
        <v>23</v>
      </c>
      <c r="L383" s="159">
        <v>10</v>
      </c>
      <c r="M383" s="159">
        <v>1972</v>
      </c>
      <c r="N383" s="183">
        <v>4200</v>
      </c>
      <c r="O383" s="159" t="s">
        <v>210</v>
      </c>
      <c r="P383" s="159">
        <f t="shared" si="7"/>
        <v>20729</v>
      </c>
    </row>
    <row r="384" spans="1:16">
      <c r="A384" s="159">
        <v>2009</v>
      </c>
      <c r="B384" s="159">
        <v>4</v>
      </c>
      <c r="C384" s="159">
        <v>12</v>
      </c>
      <c r="E384" s="160">
        <v>25</v>
      </c>
      <c r="F384" s="161">
        <v>40172</v>
      </c>
      <c r="G384" s="159">
        <v>5</v>
      </c>
      <c r="H384" s="159" t="s">
        <v>153</v>
      </c>
      <c r="I384" s="159" t="s">
        <v>155</v>
      </c>
      <c r="J384" s="159" t="s">
        <v>24</v>
      </c>
      <c r="K384" s="159" t="s">
        <v>27</v>
      </c>
      <c r="L384" s="159">
        <v>40</v>
      </c>
      <c r="M384" s="159">
        <v>2012</v>
      </c>
      <c r="N384" s="183">
        <v>4200</v>
      </c>
      <c r="O384" s="159" t="s">
        <v>210</v>
      </c>
      <c r="P384" s="159">
        <f t="shared" si="7"/>
        <v>20769</v>
      </c>
    </row>
    <row r="385" spans="1:16">
      <c r="A385" s="159">
        <v>2009</v>
      </c>
      <c r="B385" s="159">
        <v>4</v>
      </c>
      <c r="C385" s="159">
        <v>12</v>
      </c>
      <c r="E385" s="160">
        <v>26</v>
      </c>
      <c r="F385" s="161">
        <v>40173</v>
      </c>
      <c r="G385" s="159">
        <v>6</v>
      </c>
      <c r="H385" s="159" t="s">
        <v>7</v>
      </c>
      <c r="I385" s="159" t="s">
        <v>43</v>
      </c>
      <c r="J385" s="159" t="s">
        <v>23</v>
      </c>
      <c r="K385" s="159" t="s">
        <v>23</v>
      </c>
      <c r="L385" s="159">
        <v>16</v>
      </c>
      <c r="M385" s="159">
        <v>2028</v>
      </c>
      <c r="N385" s="183">
        <v>4200</v>
      </c>
      <c r="O385" s="159" t="s">
        <v>210</v>
      </c>
      <c r="P385" s="159">
        <f t="shared" si="7"/>
        <v>20785</v>
      </c>
    </row>
    <row r="386" spans="1:16">
      <c r="A386" s="159">
        <v>2009</v>
      </c>
      <c r="B386" s="159">
        <v>4</v>
      </c>
      <c r="C386" s="159">
        <v>12</v>
      </c>
      <c r="E386" s="160">
        <v>26</v>
      </c>
      <c r="F386" s="161">
        <v>40173</v>
      </c>
      <c r="G386" s="159">
        <v>6</v>
      </c>
      <c r="H386" s="159" t="s">
        <v>7</v>
      </c>
      <c r="I386" s="159" t="s">
        <v>58</v>
      </c>
      <c r="J386" s="159" t="s">
        <v>24</v>
      </c>
      <c r="K386" s="159" t="s">
        <v>27</v>
      </c>
      <c r="L386" s="159">
        <v>45</v>
      </c>
      <c r="M386" s="159">
        <v>2073</v>
      </c>
      <c r="N386" s="183">
        <v>4200</v>
      </c>
      <c r="O386" s="159" t="s">
        <v>210</v>
      </c>
      <c r="P386" s="159">
        <f t="shared" si="7"/>
        <v>20830</v>
      </c>
    </row>
    <row r="387" spans="1:16">
      <c r="A387" s="159">
        <v>2009</v>
      </c>
      <c r="B387" s="159">
        <v>4</v>
      </c>
      <c r="C387" s="159">
        <v>12</v>
      </c>
      <c r="E387" s="160">
        <v>27</v>
      </c>
      <c r="F387" s="161">
        <v>40174</v>
      </c>
      <c r="G387" s="159">
        <v>7</v>
      </c>
      <c r="H387" s="159" t="s">
        <v>7</v>
      </c>
      <c r="I387" s="159" t="s">
        <v>58</v>
      </c>
      <c r="J387" s="159" t="s">
        <v>24</v>
      </c>
      <c r="K387" s="159" t="s">
        <v>27</v>
      </c>
      <c r="L387" s="159">
        <v>40</v>
      </c>
      <c r="M387" s="159">
        <v>2113</v>
      </c>
      <c r="N387" s="183">
        <v>4200</v>
      </c>
      <c r="O387" s="159" t="s">
        <v>210</v>
      </c>
      <c r="P387" s="159">
        <f t="shared" si="7"/>
        <v>20870</v>
      </c>
    </row>
    <row r="388" spans="1:16">
      <c r="A388" s="159">
        <v>2009</v>
      </c>
      <c r="B388" s="159">
        <v>4</v>
      </c>
      <c r="C388" s="159">
        <v>12</v>
      </c>
      <c r="E388" s="160">
        <v>27</v>
      </c>
      <c r="F388" s="161">
        <v>40174</v>
      </c>
      <c r="G388" s="159">
        <v>7</v>
      </c>
      <c r="H388" s="159" t="s">
        <v>7</v>
      </c>
      <c r="I388" s="159" t="s">
        <v>137</v>
      </c>
      <c r="J388" s="159" t="s">
        <v>24</v>
      </c>
      <c r="K388" s="159" t="s">
        <v>27</v>
      </c>
      <c r="L388" s="159">
        <v>120</v>
      </c>
      <c r="M388" s="159">
        <v>2233</v>
      </c>
      <c r="N388" s="183">
        <v>4200</v>
      </c>
      <c r="O388" s="159" t="s">
        <v>210</v>
      </c>
      <c r="P388" s="159">
        <f t="shared" ref="P388:P451" si="8">SUM(P387,L388)</f>
        <v>20990</v>
      </c>
    </row>
    <row r="389" spans="1:16">
      <c r="A389" s="159">
        <v>2009</v>
      </c>
      <c r="B389" s="159">
        <v>4</v>
      </c>
      <c r="C389" s="159">
        <v>12</v>
      </c>
      <c r="E389" s="160">
        <v>28</v>
      </c>
      <c r="F389" s="161">
        <v>40175</v>
      </c>
      <c r="G389" s="159">
        <v>1</v>
      </c>
      <c r="H389" s="159" t="s">
        <v>7</v>
      </c>
      <c r="I389" s="159" t="s">
        <v>58</v>
      </c>
      <c r="J389" s="159" t="s">
        <v>24</v>
      </c>
      <c r="K389" s="159" t="s">
        <v>27</v>
      </c>
      <c r="L389" s="159">
        <v>24</v>
      </c>
      <c r="M389" s="159">
        <v>2257</v>
      </c>
      <c r="N389" s="183">
        <v>4200</v>
      </c>
      <c r="O389" s="159" t="s">
        <v>210</v>
      </c>
      <c r="P389" s="159">
        <f t="shared" si="8"/>
        <v>21014</v>
      </c>
    </row>
    <row r="390" spans="1:16">
      <c r="A390" s="159">
        <v>2009</v>
      </c>
      <c r="B390" s="159">
        <v>4</v>
      </c>
      <c r="C390" s="159">
        <v>12</v>
      </c>
      <c r="E390" s="160">
        <v>29</v>
      </c>
      <c r="F390" s="161">
        <v>40176</v>
      </c>
      <c r="G390" s="159">
        <v>2</v>
      </c>
      <c r="H390" s="159" t="s">
        <v>7</v>
      </c>
      <c r="I390" s="159" t="s">
        <v>58</v>
      </c>
      <c r="J390" s="159" t="s">
        <v>24</v>
      </c>
      <c r="K390" s="159" t="s">
        <v>27</v>
      </c>
      <c r="L390" s="159">
        <v>40</v>
      </c>
      <c r="M390" s="159">
        <v>2297</v>
      </c>
      <c r="N390" s="183">
        <v>4200</v>
      </c>
      <c r="O390" s="159" t="s">
        <v>210</v>
      </c>
      <c r="P390" s="159">
        <f t="shared" si="8"/>
        <v>21054</v>
      </c>
    </row>
    <row r="391" spans="1:16">
      <c r="A391" s="159">
        <v>2009</v>
      </c>
      <c r="B391" s="159">
        <v>4</v>
      </c>
      <c r="C391" s="159">
        <v>12</v>
      </c>
      <c r="E391" s="160">
        <v>30</v>
      </c>
      <c r="F391" s="161">
        <v>40177</v>
      </c>
      <c r="G391" s="159">
        <v>3</v>
      </c>
      <c r="H391" s="159" t="s">
        <v>7</v>
      </c>
      <c r="I391" s="159" t="s">
        <v>58</v>
      </c>
      <c r="J391" s="159" t="s">
        <v>24</v>
      </c>
      <c r="K391" s="159" t="s">
        <v>27</v>
      </c>
      <c r="L391" s="159">
        <v>50</v>
      </c>
      <c r="M391" s="159">
        <v>2347</v>
      </c>
      <c r="N391" s="183">
        <v>4200</v>
      </c>
      <c r="O391" s="159" t="s">
        <v>210</v>
      </c>
      <c r="P391" s="159">
        <f t="shared" si="8"/>
        <v>21104</v>
      </c>
    </row>
    <row r="392" spans="1:16" s="168" customFormat="1">
      <c r="A392" s="165">
        <v>2009</v>
      </c>
      <c r="B392" s="165">
        <v>4</v>
      </c>
      <c r="C392" s="165">
        <v>12</v>
      </c>
      <c r="D392" s="165"/>
      <c r="E392" s="166">
        <v>31</v>
      </c>
      <c r="F392" s="167">
        <v>40178</v>
      </c>
      <c r="G392" s="165">
        <v>4</v>
      </c>
      <c r="H392" s="165" t="s">
        <v>7</v>
      </c>
      <c r="I392" s="165" t="s">
        <v>58</v>
      </c>
      <c r="J392" s="165" t="s">
        <v>24</v>
      </c>
      <c r="K392" s="165" t="s">
        <v>27</v>
      </c>
      <c r="L392" s="165">
        <v>80</v>
      </c>
      <c r="M392" s="165">
        <v>2427</v>
      </c>
      <c r="N392" s="326">
        <v>4200</v>
      </c>
      <c r="O392" s="327" t="s">
        <v>210</v>
      </c>
      <c r="P392" s="159">
        <f t="shared" si="8"/>
        <v>21184</v>
      </c>
    </row>
    <row r="393" spans="1:16">
      <c r="A393" s="159">
        <v>2010</v>
      </c>
      <c r="B393" s="159">
        <v>1</v>
      </c>
      <c r="C393" s="159">
        <v>1</v>
      </c>
      <c r="E393" s="160">
        <v>1</v>
      </c>
      <c r="F393" s="161">
        <v>40179</v>
      </c>
      <c r="G393" s="159">
        <v>5</v>
      </c>
      <c r="H393" s="159" t="s">
        <v>7</v>
      </c>
      <c r="I393" s="159" t="s">
        <v>58</v>
      </c>
      <c r="J393" s="159" t="s">
        <v>24</v>
      </c>
      <c r="K393" s="159" t="s">
        <v>27</v>
      </c>
      <c r="L393" s="159">
        <v>65</v>
      </c>
      <c r="M393" s="159">
        <v>65</v>
      </c>
      <c r="N393" s="183">
        <v>4330</v>
      </c>
      <c r="O393" s="159" t="s">
        <v>210</v>
      </c>
      <c r="P393" s="159">
        <f t="shared" si="8"/>
        <v>21249</v>
      </c>
    </row>
    <row r="394" spans="1:16">
      <c r="A394" s="159">
        <v>2010</v>
      </c>
      <c r="B394" s="159">
        <v>1</v>
      </c>
      <c r="C394" s="159">
        <v>1</v>
      </c>
      <c r="E394" s="160">
        <v>2</v>
      </c>
      <c r="F394" s="161">
        <v>40180</v>
      </c>
      <c r="G394" s="159">
        <v>6</v>
      </c>
      <c r="H394" s="159" t="s">
        <v>128</v>
      </c>
      <c r="I394" s="159" t="s">
        <v>97</v>
      </c>
      <c r="J394" s="159" t="s">
        <v>119</v>
      </c>
      <c r="K394" s="159" t="s">
        <v>122</v>
      </c>
      <c r="L394" s="159">
        <v>430</v>
      </c>
      <c r="M394" s="159">
        <v>495</v>
      </c>
      <c r="N394" s="183">
        <v>4330</v>
      </c>
      <c r="O394" s="159" t="s">
        <v>210</v>
      </c>
      <c r="P394" s="159">
        <f t="shared" si="8"/>
        <v>21679</v>
      </c>
    </row>
    <row r="395" spans="1:16">
      <c r="A395" s="159">
        <v>2010</v>
      </c>
      <c r="B395" s="159">
        <v>1</v>
      </c>
      <c r="C395" s="159">
        <v>1</v>
      </c>
      <c r="E395" s="160">
        <v>2</v>
      </c>
      <c r="F395" s="161">
        <v>40180</v>
      </c>
      <c r="G395" s="159">
        <v>6</v>
      </c>
      <c r="H395" s="159" t="s">
        <v>7</v>
      </c>
      <c r="I395" s="159" t="s">
        <v>58</v>
      </c>
      <c r="J395" s="159" t="s">
        <v>24</v>
      </c>
      <c r="K395" s="159" t="s">
        <v>27</v>
      </c>
      <c r="L395" s="159">
        <v>55</v>
      </c>
      <c r="M395" s="159">
        <v>495</v>
      </c>
      <c r="N395" s="183">
        <v>4330</v>
      </c>
      <c r="O395" s="159" t="s">
        <v>210</v>
      </c>
      <c r="P395" s="159">
        <f t="shared" si="8"/>
        <v>21734</v>
      </c>
    </row>
    <row r="396" spans="1:16">
      <c r="A396" s="159">
        <v>2010</v>
      </c>
      <c r="B396" s="159">
        <v>1</v>
      </c>
      <c r="C396" s="159">
        <v>1</v>
      </c>
      <c r="E396" s="160">
        <v>2</v>
      </c>
      <c r="F396" s="161">
        <v>40180</v>
      </c>
      <c r="G396" s="159">
        <v>6</v>
      </c>
      <c r="H396" s="159" t="s">
        <v>7</v>
      </c>
      <c r="I396" s="159" t="s">
        <v>43</v>
      </c>
      <c r="J396" s="159" t="s">
        <v>23</v>
      </c>
      <c r="K396" s="159" t="s">
        <v>23</v>
      </c>
      <c r="L396" s="159">
        <v>20</v>
      </c>
      <c r="M396" s="159">
        <v>495</v>
      </c>
      <c r="N396" s="183">
        <v>4330</v>
      </c>
      <c r="O396" s="159" t="s">
        <v>210</v>
      </c>
      <c r="P396" s="159">
        <f t="shared" si="8"/>
        <v>21754</v>
      </c>
    </row>
    <row r="397" spans="1:16">
      <c r="A397" s="159">
        <v>2010</v>
      </c>
      <c r="B397" s="159">
        <v>1</v>
      </c>
      <c r="C397" s="159">
        <v>1</v>
      </c>
      <c r="E397" s="160">
        <v>4</v>
      </c>
      <c r="F397" s="161">
        <v>40182</v>
      </c>
      <c r="G397" s="159">
        <v>1</v>
      </c>
      <c r="H397" s="159" t="s">
        <v>153</v>
      </c>
      <c r="I397" s="159" t="s">
        <v>155</v>
      </c>
      <c r="J397" s="159" t="s">
        <v>23</v>
      </c>
      <c r="K397" s="159" t="s">
        <v>23</v>
      </c>
      <c r="L397" s="159">
        <v>15</v>
      </c>
      <c r="M397" s="159">
        <v>495</v>
      </c>
      <c r="N397" s="183">
        <v>4330</v>
      </c>
      <c r="O397" s="159" t="s">
        <v>210</v>
      </c>
      <c r="P397" s="159">
        <f t="shared" si="8"/>
        <v>21769</v>
      </c>
    </row>
    <row r="398" spans="1:16">
      <c r="A398" s="159">
        <v>2010</v>
      </c>
      <c r="B398" s="159">
        <v>1</v>
      </c>
      <c r="C398" s="159">
        <v>1</v>
      </c>
      <c r="E398" s="160">
        <v>5</v>
      </c>
      <c r="F398" s="161">
        <v>40183</v>
      </c>
      <c r="G398" s="159">
        <v>2</v>
      </c>
      <c r="H398" s="159" t="s">
        <v>153</v>
      </c>
      <c r="I398" s="159" t="s">
        <v>155</v>
      </c>
      <c r="J398" s="159" t="s">
        <v>23</v>
      </c>
      <c r="K398" s="159" t="s">
        <v>23</v>
      </c>
      <c r="L398" s="159">
        <v>15</v>
      </c>
      <c r="M398" s="159">
        <v>495</v>
      </c>
      <c r="N398" s="183">
        <v>4330</v>
      </c>
      <c r="O398" s="159" t="s">
        <v>210</v>
      </c>
      <c r="P398" s="159">
        <f t="shared" si="8"/>
        <v>21784</v>
      </c>
    </row>
    <row r="399" spans="1:16">
      <c r="A399" s="159">
        <v>2010</v>
      </c>
      <c r="B399" s="159">
        <v>1</v>
      </c>
      <c r="C399" s="159">
        <v>1</v>
      </c>
      <c r="E399" s="160">
        <v>6</v>
      </c>
      <c r="F399" s="161">
        <v>40184</v>
      </c>
      <c r="G399" s="159">
        <v>3</v>
      </c>
      <c r="H399" s="159" t="s">
        <v>153</v>
      </c>
      <c r="I399" s="159" t="s">
        <v>156</v>
      </c>
      <c r="J399" s="159" t="s">
        <v>24</v>
      </c>
      <c r="K399" s="159" t="s">
        <v>27</v>
      </c>
      <c r="L399" s="159">
        <v>88</v>
      </c>
      <c r="M399" s="159">
        <v>495</v>
      </c>
      <c r="N399" s="183">
        <v>4330</v>
      </c>
      <c r="O399" s="159" t="s">
        <v>210</v>
      </c>
      <c r="P399" s="159">
        <f t="shared" si="8"/>
        <v>21872</v>
      </c>
    </row>
    <row r="400" spans="1:16">
      <c r="A400" s="159">
        <v>2010</v>
      </c>
      <c r="B400" s="159">
        <v>1</v>
      </c>
      <c r="C400" s="159">
        <v>1</v>
      </c>
      <c r="E400" s="160">
        <v>7</v>
      </c>
      <c r="F400" s="161">
        <v>40185</v>
      </c>
      <c r="G400" s="159">
        <v>4</v>
      </c>
      <c r="H400" s="159" t="s">
        <v>153</v>
      </c>
      <c r="I400" s="159" t="s">
        <v>155</v>
      </c>
      <c r="J400" s="159" t="s">
        <v>23</v>
      </c>
      <c r="K400" s="159" t="s">
        <v>23</v>
      </c>
      <c r="L400" s="159">
        <v>12</v>
      </c>
      <c r="M400" s="159">
        <v>495</v>
      </c>
      <c r="N400" s="183">
        <v>4330</v>
      </c>
      <c r="O400" s="159" t="s">
        <v>210</v>
      </c>
      <c r="P400" s="159">
        <f t="shared" si="8"/>
        <v>21884</v>
      </c>
    </row>
    <row r="401" spans="1:16">
      <c r="A401" s="159">
        <v>2010</v>
      </c>
      <c r="B401" s="159">
        <v>1</v>
      </c>
      <c r="C401" s="159">
        <v>1</v>
      </c>
      <c r="E401" s="160">
        <v>8</v>
      </c>
      <c r="F401" s="161">
        <v>40186</v>
      </c>
      <c r="G401" s="159">
        <v>5</v>
      </c>
      <c r="H401" s="159" t="s">
        <v>153</v>
      </c>
      <c r="I401" s="159" t="s">
        <v>155</v>
      </c>
      <c r="J401" s="159" t="s">
        <v>23</v>
      </c>
      <c r="K401" s="159" t="s">
        <v>23</v>
      </c>
      <c r="L401" s="159">
        <v>14</v>
      </c>
      <c r="M401" s="159">
        <v>495</v>
      </c>
      <c r="N401" s="183">
        <v>4330</v>
      </c>
      <c r="O401" s="159" t="s">
        <v>210</v>
      </c>
      <c r="P401" s="159">
        <f t="shared" si="8"/>
        <v>21898</v>
      </c>
    </row>
    <row r="402" spans="1:16">
      <c r="A402" s="159">
        <v>2010</v>
      </c>
      <c r="B402" s="159">
        <v>1</v>
      </c>
      <c r="C402" s="159">
        <v>1</v>
      </c>
      <c r="E402" s="160">
        <v>8</v>
      </c>
      <c r="F402" s="161">
        <v>40186</v>
      </c>
      <c r="G402" s="159">
        <v>5</v>
      </c>
      <c r="H402" s="159" t="s">
        <v>8</v>
      </c>
      <c r="I402" s="159" t="s">
        <v>130</v>
      </c>
      <c r="J402" s="159" t="s">
        <v>24</v>
      </c>
      <c r="K402" s="159" t="s">
        <v>27</v>
      </c>
      <c r="L402" s="159">
        <v>50</v>
      </c>
      <c r="M402" s="159">
        <v>495</v>
      </c>
      <c r="N402" s="183">
        <v>4330</v>
      </c>
      <c r="O402" s="159" t="s">
        <v>210</v>
      </c>
      <c r="P402" s="159">
        <f t="shared" si="8"/>
        <v>21948</v>
      </c>
    </row>
    <row r="403" spans="1:16">
      <c r="A403" s="159">
        <v>2010</v>
      </c>
      <c r="B403" s="159">
        <v>1</v>
      </c>
      <c r="C403" s="159">
        <v>1</v>
      </c>
      <c r="E403" s="160">
        <v>10</v>
      </c>
      <c r="F403" s="161">
        <v>40188</v>
      </c>
      <c r="G403" s="159">
        <v>7</v>
      </c>
      <c r="H403" s="159" t="s">
        <v>7</v>
      </c>
      <c r="I403" s="159" t="s">
        <v>97</v>
      </c>
      <c r="J403" s="159" t="s">
        <v>23</v>
      </c>
      <c r="K403" s="159" t="s">
        <v>23</v>
      </c>
      <c r="L403" s="159">
        <v>15</v>
      </c>
      <c r="M403" s="159">
        <v>495</v>
      </c>
      <c r="N403" s="183">
        <v>4330</v>
      </c>
      <c r="O403" s="159" t="s">
        <v>210</v>
      </c>
      <c r="P403" s="159">
        <f t="shared" si="8"/>
        <v>21963</v>
      </c>
    </row>
    <row r="404" spans="1:16">
      <c r="A404" s="159">
        <v>2010</v>
      </c>
      <c r="B404" s="159">
        <v>1</v>
      </c>
      <c r="C404" s="159">
        <v>1</v>
      </c>
      <c r="E404" s="160">
        <v>11</v>
      </c>
      <c r="F404" s="161">
        <v>40189</v>
      </c>
      <c r="G404" s="159">
        <v>1</v>
      </c>
      <c r="H404" s="159" t="s">
        <v>153</v>
      </c>
      <c r="I404" s="159" t="s">
        <v>155</v>
      </c>
      <c r="J404" s="159" t="s">
        <v>23</v>
      </c>
      <c r="K404" s="159" t="s">
        <v>23</v>
      </c>
      <c r="L404" s="159">
        <v>14</v>
      </c>
      <c r="M404" s="159">
        <v>495</v>
      </c>
      <c r="N404" s="183">
        <v>4330</v>
      </c>
      <c r="O404" s="159" t="s">
        <v>210</v>
      </c>
      <c r="P404" s="159">
        <f t="shared" si="8"/>
        <v>21977</v>
      </c>
    </row>
    <row r="405" spans="1:16">
      <c r="A405" s="159">
        <v>2010</v>
      </c>
      <c r="B405" s="159">
        <v>1</v>
      </c>
      <c r="C405" s="159">
        <v>1</v>
      </c>
      <c r="E405" s="160">
        <v>12</v>
      </c>
      <c r="F405" s="161">
        <v>40190</v>
      </c>
      <c r="G405" s="159">
        <v>2</v>
      </c>
      <c r="H405" s="159" t="s">
        <v>153</v>
      </c>
      <c r="I405" s="159" t="s">
        <v>155</v>
      </c>
      <c r="J405" s="159" t="s">
        <v>23</v>
      </c>
      <c r="K405" s="159" t="s">
        <v>23</v>
      </c>
      <c r="L405" s="159">
        <v>16</v>
      </c>
      <c r="M405" s="159">
        <v>495</v>
      </c>
      <c r="N405" s="183">
        <v>4330</v>
      </c>
      <c r="O405" s="159" t="s">
        <v>210</v>
      </c>
      <c r="P405" s="159">
        <f t="shared" si="8"/>
        <v>21993</v>
      </c>
    </row>
    <row r="406" spans="1:16">
      <c r="A406" s="159">
        <v>2010</v>
      </c>
      <c r="B406" s="159">
        <v>1</v>
      </c>
      <c r="C406" s="159">
        <v>1</v>
      </c>
      <c r="E406" s="160">
        <v>13</v>
      </c>
      <c r="F406" s="161">
        <v>40191</v>
      </c>
      <c r="G406" s="159">
        <v>3</v>
      </c>
      <c r="H406" s="159" t="s">
        <v>153</v>
      </c>
      <c r="I406" s="159" t="s">
        <v>155</v>
      </c>
      <c r="J406" s="159" t="s">
        <v>23</v>
      </c>
      <c r="K406" s="159" t="s">
        <v>23</v>
      </c>
      <c r="L406" s="159">
        <v>16</v>
      </c>
      <c r="M406" s="159">
        <v>495</v>
      </c>
      <c r="N406" s="183">
        <v>4330</v>
      </c>
      <c r="O406" s="159" t="s">
        <v>210</v>
      </c>
      <c r="P406" s="159">
        <f t="shared" si="8"/>
        <v>22009</v>
      </c>
    </row>
    <row r="407" spans="1:16">
      <c r="A407" s="159">
        <v>2010</v>
      </c>
      <c r="B407" s="159">
        <v>1</v>
      </c>
      <c r="C407" s="159">
        <v>1</v>
      </c>
      <c r="E407" s="160">
        <v>14</v>
      </c>
      <c r="F407" s="161">
        <v>40192</v>
      </c>
      <c r="G407" s="159">
        <v>4</v>
      </c>
      <c r="H407" s="159" t="s">
        <v>153</v>
      </c>
      <c r="I407" s="159" t="s">
        <v>155</v>
      </c>
      <c r="J407" s="159" t="s">
        <v>23</v>
      </c>
      <c r="K407" s="159" t="s">
        <v>23</v>
      </c>
      <c r="L407" s="159">
        <v>14</v>
      </c>
      <c r="M407" s="159">
        <v>495</v>
      </c>
      <c r="N407" s="183">
        <v>4330</v>
      </c>
      <c r="O407" s="159" t="s">
        <v>210</v>
      </c>
      <c r="P407" s="159">
        <f t="shared" si="8"/>
        <v>22023</v>
      </c>
    </row>
    <row r="408" spans="1:16">
      <c r="A408" s="159">
        <v>2010</v>
      </c>
      <c r="B408" s="159">
        <v>1</v>
      </c>
      <c r="C408" s="159">
        <v>1</v>
      </c>
      <c r="E408" s="160">
        <v>14</v>
      </c>
      <c r="F408" s="161">
        <v>40192</v>
      </c>
      <c r="G408" s="159">
        <v>4</v>
      </c>
      <c r="H408" s="159" t="s">
        <v>153</v>
      </c>
      <c r="I408" s="159" t="s">
        <v>155</v>
      </c>
      <c r="J408" s="159" t="s">
        <v>24</v>
      </c>
      <c r="K408" s="159" t="s">
        <v>27</v>
      </c>
      <c r="L408" s="159">
        <v>28</v>
      </c>
      <c r="M408" s="159">
        <v>495</v>
      </c>
      <c r="N408" s="183">
        <v>4330</v>
      </c>
      <c r="O408" s="159" t="s">
        <v>210</v>
      </c>
      <c r="P408" s="159">
        <f t="shared" si="8"/>
        <v>22051</v>
      </c>
    </row>
    <row r="409" spans="1:16">
      <c r="A409" s="159">
        <v>2010</v>
      </c>
      <c r="B409" s="159">
        <v>1</v>
      </c>
      <c r="C409" s="159">
        <v>1</v>
      </c>
      <c r="E409" s="160">
        <v>16</v>
      </c>
      <c r="F409" s="161">
        <v>40194</v>
      </c>
      <c r="G409" s="159">
        <v>6</v>
      </c>
      <c r="H409" s="159" t="s">
        <v>9</v>
      </c>
      <c r="I409" s="159" t="s">
        <v>204</v>
      </c>
      <c r="J409" s="159" t="s">
        <v>24</v>
      </c>
      <c r="K409" s="159" t="s">
        <v>27</v>
      </c>
      <c r="L409" s="159">
        <v>336</v>
      </c>
      <c r="M409" s="159">
        <v>495</v>
      </c>
      <c r="N409" s="183">
        <v>4330</v>
      </c>
      <c r="O409" s="159" t="s">
        <v>210</v>
      </c>
      <c r="P409" s="159">
        <f t="shared" si="8"/>
        <v>22387</v>
      </c>
    </row>
    <row r="410" spans="1:16">
      <c r="A410" s="159">
        <v>2010</v>
      </c>
      <c r="B410" s="159">
        <v>1</v>
      </c>
      <c r="C410" s="159">
        <v>1</v>
      </c>
      <c r="E410" s="160">
        <v>16</v>
      </c>
      <c r="F410" s="161">
        <v>40194</v>
      </c>
      <c r="G410" s="159">
        <v>6</v>
      </c>
      <c r="H410" s="159" t="s">
        <v>128</v>
      </c>
      <c r="I410" s="159" t="s">
        <v>97</v>
      </c>
      <c r="J410" s="159" t="s">
        <v>119</v>
      </c>
      <c r="K410" s="159" t="s">
        <v>122</v>
      </c>
      <c r="L410" s="159">
        <v>430</v>
      </c>
      <c r="M410" s="159">
        <v>495</v>
      </c>
      <c r="N410" s="183">
        <v>4330</v>
      </c>
      <c r="O410" s="159" t="s">
        <v>210</v>
      </c>
      <c r="P410" s="159">
        <f t="shared" si="8"/>
        <v>22817</v>
      </c>
    </row>
    <row r="411" spans="1:16">
      <c r="A411" s="159">
        <v>2010</v>
      </c>
      <c r="B411" s="159">
        <v>1</v>
      </c>
      <c r="C411" s="159">
        <v>1</v>
      </c>
      <c r="E411" s="160">
        <v>16</v>
      </c>
      <c r="F411" s="161">
        <v>40194</v>
      </c>
      <c r="G411" s="159">
        <v>6</v>
      </c>
      <c r="H411" s="159" t="s">
        <v>7</v>
      </c>
      <c r="I411" s="159" t="s">
        <v>58</v>
      </c>
      <c r="J411" s="159" t="s">
        <v>24</v>
      </c>
      <c r="K411" s="159" t="s">
        <v>27</v>
      </c>
      <c r="L411" s="159">
        <v>24</v>
      </c>
      <c r="M411" s="159">
        <v>495</v>
      </c>
      <c r="N411" s="183">
        <v>4330</v>
      </c>
      <c r="O411" s="159" t="s">
        <v>210</v>
      </c>
      <c r="P411" s="159">
        <f t="shared" si="8"/>
        <v>22841</v>
      </c>
    </row>
    <row r="412" spans="1:16">
      <c r="A412" s="159">
        <v>2010</v>
      </c>
      <c r="B412" s="159">
        <v>1</v>
      </c>
      <c r="C412" s="159">
        <v>1</v>
      </c>
      <c r="E412" s="160">
        <v>16</v>
      </c>
      <c r="F412" s="161">
        <v>40194</v>
      </c>
      <c r="G412" s="159">
        <v>6</v>
      </c>
      <c r="H412" s="159" t="s">
        <v>8</v>
      </c>
      <c r="I412" s="159" t="s">
        <v>131</v>
      </c>
      <c r="J412" s="159" t="s">
        <v>24</v>
      </c>
      <c r="K412" s="159" t="s">
        <v>27</v>
      </c>
      <c r="L412" s="159">
        <v>20</v>
      </c>
      <c r="M412" s="159">
        <v>495</v>
      </c>
      <c r="N412" s="183">
        <v>4330</v>
      </c>
      <c r="O412" s="159" t="s">
        <v>210</v>
      </c>
      <c r="P412" s="159">
        <f t="shared" si="8"/>
        <v>22861</v>
      </c>
    </row>
    <row r="413" spans="1:16">
      <c r="A413" s="159">
        <v>2010</v>
      </c>
      <c r="B413" s="159">
        <v>1</v>
      </c>
      <c r="C413" s="159">
        <v>1</v>
      </c>
      <c r="E413" s="160">
        <v>18</v>
      </c>
      <c r="F413" s="161">
        <v>40196</v>
      </c>
      <c r="G413" s="159">
        <v>1</v>
      </c>
      <c r="H413" s="159" t="s">
        <v>8</v>
      </c>
      <c r="I413" s="159" t="s">
        <v>131</v>
      </c>
      <c r="J413" s="159" t="s">
        <v>24</v>
      </c>
      <c r="K413" s="159" t="s">
        <v>27</v>
      </c>
      <c r="L413" s="159">
        <v>20</v>
      </c>
      <c r="M413" s="159">
        <v>495</v>
      </c>
      <c r="N413" s="183">
        <v>4330</v>
      </c>
      <c r="O413" s="159" t="s">
        <v>210</v>
      </c>
      <c r="P413" s="159">
        <f t="shared" si="8"/>
        <v>22881</v>
      </c>
    </row>
    <row r="414" spans="1:16">
      <c r="A414" s="159">
        <v>2010</v>
      </c>
      <c r="B414" s="159">
        <v>1</v>
      </c>
      <c r="C414" s="159">
        <v>1</v>
      </c>
      <c r="E414" s="160">
        <v>18</v>
      </c>
      <c r="F414" s="161">
        <v>40196</v>
      </c>
      <c r="G414" s="159">
        <v>1</v>
      </c>
      <c r="H414" s="159" t="s">
        <v>153</v>
      </c>
      <c r="I414" s="159" t="s">
        <v>155</v>
      </c>
      <c r="J414" s="159" t="s">
        <v>23</v>
      </c>
      <c r="K414" s="159" t="s">
        <v>23</v>
      </c>
      <c r="L414" s="159">
        <v>12</v>
      </c>
      <c r="M414" s="159">
        <v>495</v>
      </c>
      <c r="N414" s="183">
        <v>4330</v>
      </c>
      <c r="O414" s="159" t="s">
        <v>210</v>
      </c>
      <c r="P414" s="159">
        <f t="shared" si="8"/>
        <v>22893</v>
      </c>
    </row>
    <row r="415" spans="1:16">
      <c r="A415" s="159">
        <v>2010</v>
      </c>
      <c r="B415" s="159">
        <v>1</v>
      </c>
      <c r="C415" s="159">
        <v>1</v>
      </c>
      <c r="E415" s="160">
        <v>19</v>
      </c>
      <c r="F415" s="161">
        <v>40197</v>
      </c>
      <c r="G415" s="159">
        <v>2</v>
      </c>
      <c r="H415" s="159" t="s">
        <v>153</v>
      </c>
      <c r="I415" s="159" t="s">
        <v>155</v>
      </c>
      <c r="J415" s="159" t="s">
        <v>23</v>
      </c>
      <c r="K415" s="159" t="s">
        <v>23</v>
      </c>
      <c r="L415" s="159">
        <v>16</v>
      </c>
      <c r="M415" s="159">
        <v>495</v>
      </c>
      <c r="N415" s="183">
        <v>4330</v>
      </c>
      <c r="O415" s="159" t="s">
        <v>210</v>
      </c>
      <c r="P415" s="159">
        <f t="shared" si="8"/>
        <v>22909</v>
      </c>
    </row>
    <row r="416" spans="1:16">
      <c r="A416" s="159">
        <v>2010</v>
      </c>
      <c r="B416" s="159">
        <v>1</v>
      </c>
      <c r="C416" s="159">
        <v>1</v>
      </c>
      <c r="E416" s="160">
        <v>20</v>
      </c>
      <c r="F416" s="161">
        <v>40198</v>
      </c>
      <c r="G416" s="159">
        <v>3</v>
      </c>
      <c r="H416" s="159" t="s">
        <v>153</v>
      </c>
      <c r="I416" s="159" t="s">
        <v>155</v>
      </c>
      <c r="J416" s="159" t="s">
        <v>23</v>
      </c>
      <c r="K416" s="159" t="s">
        <v>23</v>
      </c>
      <c r="L416" s="159">
        <v>14</v>
      </c>
      <c r="M416" s="159">
        <v>495</v>
      </c>
      <c r="N416" s="183">
        <v>4330</v>
      </c>
      <c r="O416" s="159" t="s">
        <v>210</v>
      </c>
      <c r="P416" s="159">
        <f t="shared" si="8"/>
        <v>22923</v>
      </c>
    </row>
    <row r="417" spans="1:16">
      <c r="A417" s="159">
        <v>2010</v>
      </c>
      <c r="B417" s="159">
        <v>1</v>
      </c>
      <c r="C417" s="159">
        <v>1</v>
      </c>
      <c r="E417" s="160">
        <v>20</v>
      </c>
      <c r="F417" s="161">
        <v>40198</v>
      </c>
      <c r="G417" s="159">
        <v>3</v>
      </c>
      <c r="H417" s="159" t="s">
        <v>8</v>
      </c>
      <c r="I417" s="159" t="s">
        <v>131</v>
      </c>
      <c r="J417" s="159" t="s">
        <v>24</v>
      </c>
      <c r="K417" s="159" t="s">
        <v>27</v>
      </c>
      <c r="L417" s="159">
        <v>20</v>
      </c>
      <c r="M417" s="159">
        <v>495</v>
      </c>
      <c r="N417" s="183">
        <v>4330</v>
      </c>
      <c r="O417" s="159" t="s">
        <v>210</v>
      </c>
      <c r="P417" s="159">
        <f t="shared" si="8"/>
        <v>22943</v>
      </c>
    </row>
    <row r="418" spans="1:16">
      <c r="A418" s="159">
        <v>2010</v>
      </c>
      <c r="B418" s="159">
        <v>1</v>
      </c>
      <c r="C418" s="159">
        <v>1</v>
      </c>
      <c r="E418" s="160">
        <v>21</v>
      </c>
      <c r="F418" s="161">
        <v>40199</v>
      </c>
      <c r="G418" s="159">
        <v>4</v>
      </c>
      <c r="H418" s="159" t="s">
        <v>153</v>
      </c>
      <c r="I418" s="159" t="s">
        <v>155</v>
      </c>
      <c r="J418" s="159" t="s">
        <v>24</v>
      </c>
      <c r="K418" s="159" t="s">
        <v>27</v>
      </c>
      <c r="L418" s="159">
        <v>28</v>
      </c>
      <c r="M418" s="159">
        <v>495</v>
      </c>
      <c r="N418" s="183">
        <v>4330</v>
      </c>
      <c r="O418" s="159" t="s">
        <v>210</v>
      </c>
      <c r="P418" s="159">
        <f t="shared" si="8"/>
        <v>22971</v>
      </c>
    </row>
    <row r="419" spans="1:16">
      <c r="A419" s="159">
        <v>2010</v>
      </c>
      <c r="B419" s="159">
        <v>1</v>
      </c>
      <c r="C419" s="159">
        <v>1</v>
      </c>
      <c r="E419" s="160">
        <v>21</v>
      </c>
      <c r="F419" s="161">
        <v>40199</v>
      </c>
      <c r="G419" s="159">
        <v>4</v>
      </c>
      <c r="H419" s="159" t="s">
        <v>7</v>
      </c>
      <c r="I419" s="159" t="s">
        <v>43</v>
      </c>
      <c r="J419" s="159" t="s">
        <v>23</v>
      </c>
      <c r="K419" s="159" t="s">
        <v>23</v>
      </c>
      <c r="L419" s="159">
        <v>6</v>
      </c>
      <c r="M419" s="159">
        <v>495</v>
      </c>
      <c r="N419" s="183">
        <v>4330</v>
      </c>
      <c r="O419" s="159" t="s">
        <v>210</v>
      </c>
      <c r="P419" s="159">
        <f t="shared" si="8"/>
        <v>22977</v>
      </c>
    </row>
    <row r="420" spans="1:16">
      <c r="A420" s="159">
        <v>2010</v>
      </c>
      <c r="B420" s="159">
        <v>1</v>
      </c>
      <c r="C420" s="159">
        <v>1</v>
      </c>
      <c r="E420" s="160">
        <v>22</v>
      </c>
      <c r="F420" s="161">
        <v>40200</v>
      </c>
      <c r="G420" s="159">
        <v>5</v>
      </c>
      <c r="H420" s="159" t="s">
        <v>153</v>
      </c>
      <c r="I420" s="159" t="s">
        <v>155</v>
      </c>
      <c r="J420" s="159" t="s">
        <v>23</v>
      </c>
      <c r="K420" s="159" t="s">
        <v>23</v>
      </c>
      <c r="L420" s="159">
        <v>15</v>
      </c>
      <c r="M420" s="159">
        <v>495</v>
      </c>
      <c r="N420" s="183">
        <v>4330</v>
      </c>
      <c r="O420" s="159" t="s">
        <v>210</v>
      </c>
      <c r="P420" s="159">
        <f t="shared" si="8"/>
        <v>22992</v>
      </c>
    </row>
    <row r="421" spans="1:16">
      <c r="A421" s="159">
        <v>2010</v>
      </c>
      <c r="B421" s="159">
        <v>1</v>
      </c>
      <c r="C421" s="159">
        <v>1</v>
      </c>
      <c r="E421" s="160">
        <v>25</v>
      </c>
      <c r="F421" s="161">
        <v>40203</v>
      </c>
      <c r="G421" s="159">
        <v>1</v>
      </c>
      <c r="H421" s="159" t="s">
        <v>153</v>
      </c>
      <c r="I421" s="159" t="s">
        <v>155</v>
      </c>
      <c r="J421" s="159" t="s">
        <v>23</v>
      </c>
      <c r="K421" s="159" t="s">
        <v>23</v>
      </c>
      <c r="L421" s="159">
        <v>15</v>
      </c>
      <c r="M421" s="159">
        <v>495</v>
      </c>
      <c r="N421" s="183">
        <v>4330</v>
      </c>
      <c r="O421" s="159" t="s">
        <v>210</v>
      </c>
      <c r="P421" s="159">
        <f t="shared" si="8"/>
        <v>23007</v>
      </c>
    </row>
    <row r="422" spans="1:16">
      <c r="A422" s="159">
        <v>2010</v>
      </c>
      <c r="B422" s="159">
        <v>1</v>
      </c>
      <c r="C422" s="159">
        <v>1</v>
      </c>
      <c r="E422" s="160">
        <v>26</v>
      </c>
      <c r="F422" s="161">
        <v>40204</v>
      </c>
      <c r="G422" s="159">
        <v>2</v>
      </c>
      <c r="H422" s="159" t="s">
        <v>153</v>
      </c>
      <c r="I422" s="159" t="s">
        <v>155</v>
      </c>
      <c r="J422" s="159" t="s">
        <v>23</v>
      </c>
      <c r="K422" s="159" t="s">
        <v>23</v>
      </c>
      <c r="L422" s="159">
        <v>12</v>
      </c>
      <c r="M422" s="159">
        <v>495</v>
      </c>
      <c r="N422" s="183">
        <v>4330</v>
      </c>
      <c r="O422" s="159" t="s">
        <v>210</v>
      </c>
      <c r="P422" s="159">
        <f t="shared" si="8"/>
        <v>23019</v>
      </c>
    </row>
    <row r="423" spans="1:16">
      <c r="A423" s="159">
        <v>2010</v>
      </c>
      <c r="B423" s="159">
        <v>1</v>
      </c>
      <c r="C423" s="159">
        <v>1</v>
      </c>
      <c r="E423" s="160">
        <v>27</v>
      </c>
      <c r="F423" s="161">
        <v>40205</v>
      </c>
      <c r="G423" s="159">
        <v>3</v>
      </c>
      <c r="H423" s="159" t="s">
        <v>153</v>
      </c>
      <c r="I423" s="159" t="s">
        <v>155</v>
      </c>
      <c r="J423" s="159" t="s">
        <v>23</v>
      </c>
      <c r="K423" s="159" t="s">
        <v>23</v>
      </c>
      <c r="L423" s="159">
        <v>14</v>
      </c>
      <c r="M423" s="159">
        <v>495</v>
      </c>
      <c r="N423" s="183">
        <v>4330</v>
      </c>
      <c r="O423" s="159" t="s">
        <v>210</v>
      </c>
      <c r="P423" s="159">
        <f t="shared" si="8"/>
        <v>23033</v>
      </c>
    </row>
    <row r="424" spans="1:16">
      <c r="A424" s="159">
        <v>2010</v>
      </c>
      <c r="B424" s="159">
        <v>1</v>
      </c>
      <c r="C424" s="159">
        <v>1</v>
      </c>
      <c r="E424" s="160">
        <v>28</v>
      </c>
      <c r="F424" s="161">
        <v>40206</v>
      </c>
      <c r="G424" s="159">
        <v>4</v>
      </c>
      <c r="H424" s="159" t="s">
        <v>153</v>
      </c>
      <c r="I424" s="159" t="s">
        <v>155</v>
      </c>
      <c r="J424" s="159" t="s">
        <v>23</v>
      </c>
      <c r="K424" s="159" t="s">
        <v>23</v>
      </c>
      <c r="L424" s="159">
        <v>14</v>
      </c>
      <c r="M424" s="159">
        <v>495</v>
      </c>
      <c r="N424" s="183">
        <v>4330</v>
      </c>
      <c r="O424" s="159" t="s">
        <v>210</v>
      </c>
      <c r="P424" s="159">
        <f t="shared" si="8"/>
        <v>23047</v>
      </c>
    </row>
    <row r="425" spans="1:16">
      <c r="A425" s="159">
        <v>2010</v>
      </c>
      <c r="B425" s="159">
        <v>1</v>
      </c>
      <c r="C425" s="159">
        <v>1</v>
      </c>
      <c r="E425" s="160">
        <v>29</v>
      </c>
      <c r="F425" s="161">
        <v>40207</v>
      </c>
      <c r="G425" s="159">
        <v>5</v>
      </c>
      <c r="H425" s="159" t="s">
        <v>153</v>
      </c>
      <c r="I425" s="159" t="s">
        <v>155</v>
      </c>
      <c r="J425" s="159" t="s">
        <v>23</v>
      </c>
      <c r="K425" s="159" t="s">
        <v>23</v>
      </c>
      <c r="L425" s="159">
        <v>14</v>
      </c>
      <c r="M425" s="159">
        <v>495</v>
      </c>
      <c r="N425" s="183">
        <v>4330</v>
      </c>
      <c r="O425" s="159" t="s">
        <v>210</v>
      </c>
      <c r="P425" s="159">
        <f t="shared" si="8"/>
        <v>23061</v>
      </c>
    </row>
    <row r="426" spans="1:16">
      <c r="A426" s="159">
        <v>2010</v>
      </c>
      <c r="B426" s="159">
        <v>1</v>
      </c>
      <c r="C426" s="159">
        <v>2</v>
      </c>
      <c r="E426" s="160">
        <v>1</v>
      </c>
      <c r="F426" s="161">
        <v>40210</v>
      </c>
      <c r="G426" s="159">
        <v>1</v>
      </c>
      <c r="H426" s="159" t="s">
        <v>153</v>
      </c>
      <c r="I426" s="159" t="s">
        <v>155</v>
      </c>
      <c r="J426" s="159" t="s">
        <v>23</v>
      </c>
      <c r="K426" s="159" t="s">
        <v>23</v>
      </c>
      <c r="L426" s="159">
        <v>12</v>
      </c>
      <c r="M426" s="159">
        <v>12</v>
      </c>
      <c r="N426" s="183">
        <v>4330</v>
      </c>
      <c r="O426" s="159" t="s">
        <v>210</v>
      </c>
      <c r="P426" s="159">
        <f t="shared" si="8"/>
        <v>23073</v>
      </c>
    </row>
    <row r="427" spans="1:16">
      <c r="A427" s="159">
        <v>2010</v>
      </c>
      <c r="B427" s="159">
        <v>1</v>
      </c>
      <c r="C427" s="159">
        <v>2</v>
      </c>
      <c r="E427" s="160">
        <v>1</v>
      </c>
      <c r="F427" s="161">
        <v>40210</v>
      </c>
      <c r="G427" s="159">
        <v>1</v>
      </c>
      <c r="H427" s="159" t="s">
        <v>128</v>
      </c>
      <c r="I427" s="159" t="s">
        <v>97</v>
      </c>
      <c r="J427" s="159" t="s">
        <v>119</v>
      </c>
      <c r="K427" s="159" t="s">
        <v>122</v>
      </c>
      <c r="L427" s="159">
        <v>430</v>
      </c>
      <c r="M427" s="159">
        <f>SUM(M426,L427)</f>
        <v>442</v>
      </c>
      <c r="N427" s="183">
        <v>4330</v>
      </c>
      <c r="O427" s="159" t="s">
        <v>210</v>
      </c>
      <c r="P427" s="159">
        <f t="shared" si="8"/>
        <v>23503</v>
      </c>
    </row>
    <row r="428" spans="1:16">
      <c r="A428" s="159">
        <v>2010</v>
      </c>
      <c r="B428" s="159">
        <v>1</v>
      </c>
      <c r="C428" s="159">
        <v>2</v>
      </c>
      <c r="E428" s="160">
        <v>2</v>
      </c>
      <c r="F428" s="161">
        <v>40211</v>
      </c>
      <c r="G428" s="159">
        <v>2</v>
      </c>
      <c r="H428" s="159" t="s">
        <v>153</v>
      </c>
      <c r="I428" s="159" t="s">
        <v>155</v>
      </c>
      <c r="J428" s="159" t="s">
        <v>23</v>
      </c>
      <c r="K428" s="159" t="s">
        <v>23</v>
      </c>
      <c r="L428" s="159">
        <v>13</v>
      </c>
      <c r="M428" s="159">
        <f t="shared" ref="M428:M455" si="9">SUM(M427,L428)</f>
        <v>455</v>
      </c>
      <c r="N428" s="183">
        <v>4330</v>
      </c>
      <c r="O428" s="159" t="s">
        <v>210</v>
      </c>
      <c r="P428" s="159">
        <f t="shared" si="8"/>
        <v>23516</v>
      </c>
    </row>
    <row r="429" spans="1:16">
      <c r="A429" s="159">
        <v>2010</v>
      </c>
      <c r="B429" s="159">
        <v>1</v>
      </c>
      <c r="C429" s="159">
        <v>2</v>
      </c>
      <c r="E429" s="160">
        <v>3</v>
      </c>
      <c r="F429" s="161">
        <v>40212</v>
      </c>
      <c r="G429" s="159">
        <v>3</v>
      </c>
      <c r="H429" s="159" t="s">
        <v>153</v>
      </c>
      <c r="I429" s="159" t="s">
        <v>155</v>
      </c>
      <c r="J429" s="159" t="s">
        <v>23</v>
      </c>
      <c r="K429" s="159" t="s">
        <v>23</v>
      </c>
      <c r="L429" s="159">
        <v>13</v>
      </c>
      <c r="M429" s="159">
        <f t="shared" si="9"/>
        <v>468</v>
      </c>
      <c r="N429" s="183">
        <v>4330</v>
      </c>
      <c r="O429" s="159" t="s">
        <v>210</v>
      </c>
      <c r="P429" s="159">
        <f t="shared" si="8"/>
        <v>23529</v>
      </c>
    </row>
    <row r="430" spans="1:16">
      <c r="A430" s="159">
        <v>2010</v>
      </c>
      <c r="B430" s="159">
        <v>1</v>
      </c>
      <c r="C430" s="159">
        <v>2</v>
      </c>
      <c r="E430" s="160">
        <v>4</v>
      </c>
      <c r="F430" s="161">
        <v>40213</v>
      </c>
      <c r="G430" s="159">
        <v>4</v>
      </c>
      <c r="H430" s="159" t="s">
        <v>153</v>
      </c>
      <c r="I430" s="159" t="s">
        <v>156</v>
      </c>
      <c r="J430" s="159" t="s">
        <v>24</v>
      </c>
      <c r="K430" s="159" t="s">
        <v>27</v>
      </c>
      <c r="L430" s="159">
        <v>88</v>
      </c>
      <c r="M430" s="159">
        <f t="shared" si="9"/>
        <v>556</v>
      </c>
      <c r="N430" s="183">
        <v>4330</v>
      </c>
      <c r="O430" s="159" t="s">
        <v>210</v>
      </c>
      <c r="P430" s="159">
        <f t="shared" si="8"/>
        <v>23617</v>
      </c>
    </row>
    <row r="431" spans="1:16">
      <c r="A431" s="159">
        <v>2010</v>
      </c>
      <c r="B431" s="159">
        <v>1</v>
      </c>
      <c r="C431" s="159">
        <v>2</v>
      </c>
      <c r="E431" s="160">
        <v>5</v>
      </c>
      <c r="F431" s="161">
        <v>40214</v>
      </c>
      <c r="G431" s="159">
        <v>5</v>
      </c>
      <c r="H431" s="159" t="s">
        <v>153</v>
      </c>
      <c r="I431" s="159" t="s">
        <v>155</v>
      </c>
      <c r="J431" s="159" t="s">
        <v>23</v>
      </c>
      <c r="K431" s="159" t="s">
        <v>23</v>
      </c>
      <c r="L431" s="159">
        <v>12</v>
      </c>
      <c r="M431" s="159">
        <f t="shared" si="9"/>
        <v>568</v>
      </c>
      <c r="N431" s="183">
        <v>4330</v>
      </c>
      <c r="O431" s="159" t="s">
        <v>210</v>
      </c>
      <c r="P431" s="159">
        <f t="shared" si="8"/>
        <v>23629</v>
      </c>
    </row>
    <row r="432" spans="1:16">
      <c r="A432" s="159">
        <v>2010</v>
      </c>
      <c r="B432" s="159">
        <v>1</v>
      </c>
      <c r="C432" s="159">
        <v>2</v>
      </c>
      <c r="E432" s="160">
        <v>8</v>
      </c>
      <c r="F432" s="161">
        <v>40215</v>
      </c>
      <c r="G432" s="159">
        <v>1</v>
      </c>
      <c r="H432" s="159" t="s">
        <v>153</v>
      </c>
      <c r="I432" s="159" t="s">
        <v>155</v>
      </c>
      <c r="J432" s="159" t="s">
        <v>23</v>
      </c>
      <c r="K432" s="159" t="s">
        <v>23</v>
      </c>
      <c r="L432" s="159">
        <v>12</v>
      </c>
      <c r="M432" s="159">
        <f t="shared" si="9"/>
        <v>580</v>
      </c>
      <c r="N432" s="183">
        <v>4330</v>
      </c>
      <c r="O432" s="159" t="s">
        <v>210</v>
      </c>
      <c r="P432" s="159">
        <f t="shared" si="8"/>
        <v>23641</v>
      </c>
    </row>
    <row r="433" spans="1:16">
      <c r="A433" s="159">
        <v>2010</v>
      </c>
      <c r="B433" s="159">
        <v>1</v>
      </c>
      <c r="C433" s="159">
        <v>2</v>
      </c>
      <c r="E433" s="160">
        <v>9</v>
      </c>
      <c r="F433" s="161">
        <v>40216</v>
      </c>
      <c r="G433" s="159">
        <v>2</v>
      </c>
      <c r="H433" s="159" t="s">
        <v>153</v>
      </c>
      <c r="I433" s="159" t="s">
        <v>155</v>
      </c>
      <c r="J433" s="159" t="s">
        <v>23</v>
      </c>
      <c r="K433" s="159" t="s">
        <v>23</v>
      </c>
      <c r="L433" s="159">
        <v>10</v>
      </c>
      <c r="M433" s="159">
        <f t="shared" si="9"/>
        <v>590</v>
      </c>
      <c r="N433" s="183">
        <v>4330</v>
      </c>
      <c r="O433" s="159" t="s">
        <v>210</v>
      </c>
      <c r="P433" s="159">
        <f t="shared" si="8"/>
        <v>23651</v>
      </c>
    </row>
    <row r="434" spans="1:16">
      <c r="A434" s="159">
        <v>2010</v>
      </c>
      <c r="B434" s="159">
        <v>1</v>
      </c>
      <c r="C434" s="159">
        <v>2</v>
      </c>
      <c r="E434" s="160">
        <v>9</v>
      </c>
      <c r="F434" s="161">
        <v>40216</v>
      </c>
      <c r="G434" s="159">
        <v>2</v>
      </c>
      <c r="H434" s="159" t="s">
        <v>8</v>
      </c>
      <c r="I434" s="159" t="s">
        <v>130</v>
      </c>
      <c r="J434" s="159" t="s">
        <v>24</v>
      </c>
      <c r="K434" s="159" t="s">
        <v>27</v>
      </c>
      <c r="L434" s="159">
        <v>22</v>
      </c>
      <c r="M434" s="159">
        <f t="shared" si="9"/>
        <v>612</v>
      </c>
      <c r="N434" s="183">
        <v>4330</v>
      </c>
      <c r="O434" s="159" t="s">
        <v>210</v>
      </c>
      <c r="P434" s="159">
        <f t="shared" si="8"/>
        <v>23673</v>
      </c>
    </row>
    <row r="435" spans="1:16">
      <c r="A435" s="159">
        <v>2010</v>
      </c>
      <c r="B435" s="159">
        <v>1</v>
      </c>
      <c r="C435" s="159">
        <v>2</v>
      </c>
      <c r="E435" s="160">
        <v>10</v>
      </c>
      <c r="F435" s="161">
        <v>40218</v>
      </c>
      <c r="G435" s="159">
        <v>3</v>
      </c>
      <c r="H435" s="159" t="s">
        <v>153</v>
      </c>
      <c r="I435" s="159" t="s">
        <v>155</v>
      </c>
      <c r="J435" s="159" t="s">
        <v>23</v>
      </c>
      <c r="K435" s="159" t="s">
        <v>23</v>
      </c>
      <c r="L435" s="159">
        <v>13</v>
      </c>
      <c r="M435" s="159">
        <f t="shared" si="9"/>
        <v>625</v>
      </c>
      <c r="N435" s="183">
        <v>4330</v>
      </c>
      <c r="O435" s="159" t="s">
        <v>210</v>
      </c>
      <c r="P435" s="159">
        <f t="shared" si="8"/>
        <v>23686</v>
      </c>
    </row>
    <row r="436" spans="1:16">
      <c r="A436" s="159">
        <v>2010</v>
      </c>
      <c r="B436" s="159">
        <v>1</v>
      </c>
      <c r="C436" s="159">
        <v>2</v>
      </c>
      <c r="E436" s="160">
        <v>11</v>
      </c>
      <c r="F436" s="161">
        <v>40219</v>
      </c>
      <c r="G436" s="159">
        <v>4</v>
      </c>
      <c r="H436" s="159" t="s">
        <v>153</v>
      </c>
      <c r="I436" s="159" t="s">
        <v>155</v>
      </c>
      <c r="J436" s="159" t="s">
        <v>23</v>
      </c>
      <c r="K436" s="159" t="s">
        <v>23</v>
      </c>
      <c r="L436" s="159">
        <v>9</v>
      </c>
      <c r="M436" s="159">
        <f t="shared" si="9"/>
        <v>634</v>
      </c>
      <c r="N436" s="183">
        <v>4330</v>
      </c>
      <c r="O436" s="159" t="s">
        <v>210</v>
      </c>
      <c r="P436" s="159">
        <f t="shared" si="8"/>
        <v>23695</v>
      </c>
    </row>
    <row r="437" spans="1:16">
      <c r="A437" s="159">
        <v>2010</v>
      </c>
      <c r="B437" s="159">
        <v>1</v>
      </c>
      <c r="C437" s="159">
        <v>2</v>
      </c>
      <c r="E437" s="160">
        <v>12</v>
      </c>
      <c r="F437" s="161">
        <v>40221</v>
      </c>
      <c r="G437" s="159">
        <v>5</v>
      </c>
      <c r="H437" s="159" t="s">
        <v>153</v>
      </c>
      <c r="I437" s="159" t="s">
        <v>155</v>
      </c>
      <c r="J437" s="159" t="s">
        <v>23</v>
      </c>
      <c r="K437" s="159" t="s">
        <v>23</v>
      </c>
      <c r="L437" s="159">
        <v>10</v>
      </c>
      <c r="M437" s="159">
        <f t="shared" si="9"/>
        <v>644</v>
      </c>
      <c r="N437" s="183">
        <v>4330</v>
      </c>
      <c r="O437" s="159" t="s">
        <v>210</v>
      </c>
      <c r="P437" s="159">
        <f t="shared" si="8"/>
        <v>23705</v>
      </c>
    </row>
    <row r="438" spans="1:16">
      <c r="A438" s="159">
        <v>2010</v>
      </c>
      <c r="B438" s="159">
        <v>1</v>
      </c>
      <c r="C438" s="159">
        <v>2</v>
      </c>
      <c r="E438" s="160">
        <v>15</v>
      </c>
      <c r="F438" s="161">
        <v>40224</v>
      </c>
      <c r="G438" s="159">
        <v>1</v>
      </c>
      <c r="H438" s="159" t="s">
        <v>128</v>
      </c>
      <c r="I438" s="159" t="s">
        <v>97</v>
      </c>
      <c r="J438" s="159" t="s">
        <v>119</v>
      </c>
      <c r="K438" s="159" t="s">
        <v>122</v>
      </c>
      <c r="L438" s="159">
        <v>430</v>
      </c>
      <c r="M438" s="159">
        <f t="shared" si="9"/>
        <v>1074</v>
      </c>
      <c r="N438" s="183">
        <v>4330</v>
      </c>
      <c r="O438" s="159" t="s">
        <v>210</v>
      </c>
      <c r="P438" s="159">
        <f t="shared" si="8"/>
        <v>24135</v>
      </c>
    </row>
    <row r="439" spans="1:16">
      <c r="A439" s="159">
        <v>2010</v>
      </c>
      <c r="B439" s="159">
        <v>1</v>
      </c>
      <c r="C439" s="159">
        <v>2</v>
      </c>
      <c r="E439" s="160">
        <v>15</v>
      </c>
      <c r="F439" s="161">
        <v>40224</v>
      </c>
      <c r="G439" s="159">
        <v>1</v>
      </c>
      <c r="H439" s="159" t="s">
        <v>153</v>
      </c>
      <c r="I439" s="159" t="s">
        <v>155</v>
      </c>
      <c r="J439" s="159" t="s">
        <v>23</v>
      </c>
      <c r="K439" s="159" t="s">
        <v>23</v>
      </c>
      <c r="L439" s="159">
        <v>12</v>
      </c>
      <c r="M439" s="159">
        <f t="shared" si="9"/>
        <v>1086</v>
      </c>
      <c r="N439" s="183">
        <v>4330</v>
      </c>
      <c r="O439" s="159" t="s">
        <v>210</v>
      </c>
      <c r="P439" s="159">
        <f t="shared" si="8"/>
        <v>24147</v>
      </c>
    </row>
    <row r="440" spans="1:16">
      <c r="A440" s="159">
        <v>2010</v>
      </c>
      <c r="B440" s="159">
        <v>1</v>
      </c>
      <c r="C440" s="159">
        <v>2</v>
      </c>
      <c r="E440" s="160">
        <v>15</v>
      </c>
      <c r="F440" s="161">
        <v>40224</v>
      </c>
      <c r="G440" s="159">
        <v>1</v>
      </c>
      <c r="H440" s="159" t="s">
        <v>8</v>
      </c>
      <c r="I440" s="159" t="s">
        <v>143</v>
      </c>
      <c r="J440" s="159" t="s">
        <v>24</v>
      </c>
      <c r="K440" s="159" t="s">
        <v>27</v>
      </c>
      <c r="L440" s="159">
        <v>48</v>
      </c>
      <c r="M440" s="159">
        <f t="shared" si="9"/>
        <v>1134</v>
      </c>
      <c r="N440" s="183">
        <v>4330</v>
      </c>
      <c r="O440" s="159" t="s">
        <v>210</v>
      </c>
      <c r="P440" s="159">
        <f t="shared" si="8"/>
        <v>24195</v>
      </c>
    </row>
    <row r="441" spans="1:16">
      <c r="A441" s="159">
        <v>2010</v>
      </c>
      <c r="B441" s="159">
        <v>1</v>
      </c>
      <c r="C441" s="159">
        <v>2</v>
      </c>
      <c r="E441" s="160">
        <v>15</v>
      </c>
      <c r="F441" s="161">
        <v>40224</v>
      </c>
      <c r="G441" s="159">
        <v>1</v>
      </c>
      <c r="H441" s="159" t="s">
        <v>8</v>
      </c>
      <c r="I441" s="159" t="s">
        <v>144</v>
      </c>
      <c r="J441" s="159" t="s">
        <v>24</v>
      </c>
      <c r="K441" s="159" t="s">
        <v>27</v>
      </c>
      <c r="L441" s="159">
        <v>30</v>
      </c>
      <c r="M441" s="159">
        <f t="shared" si="9"/>
        <v>1164</v>
      </c>
      <c r="N441" s="183">
        <v>4330</v>
      </c>
      <c r="O441" s="159" t="s">
        <v>210</v>
      </c>
      <c r="P441" s="159">
        <f t="shared" si="8"/>
        <v>24225</v>
      </c>
    </row>
    <row r="442" spans="1:16">
      <c r="A442" s="159">
        <v>2010</v>
      </c>
      <c r="B442" s="159">
        <v>1</v>
      </c>
      <c r="C442" s="159">
        <v>2</v>
      </c>
      <c r="E442" s="160">
        <v>15</v>
      </c>
      <c r="F442" s="161">
        <v>40224</v>
      </c>
      <c r="G442" s="159">
        <v>1</v>
      </c>
      <c r="H442" s="159" t="s">
        <v>8</v>
      </c>
      <c r="I442" s="159" t="s">
        <v>142</v>
      </c>
      <c r="J442" s="159" t="s">
        <v>24</v>
      </c>
      <c r="K442" s="159" t="s">
        <v>27</v>
      </c>
      <c r="L442" s="159">
        <v>28</v>
      </c>
      <c r="M442" s="159">
        <f t="shared" si="9"/>
        <v>1192</v>
      </c>
      <c r="N442" s="183">
        <v>4330</v>
      </c>
      <c r="O442" s="159" t="s">
        <v>210</v>
      </c>
      <c r="P442" s="159">
        <f t="shared" si="8"/>
        <v>24253</v>
      </c>
    </row>
    <row r="443" spans="1:16">
      <c r="A443" s="159">
        <v>2010</v>
      </c>
      <c r="B443" s="159">
        <v>1</v>
      </c>
      <c r="C443" s="159">
        <v>2</v>
      </c>
      <c r="E443" s="160">
        <v>15</v>
      </c>
      <c r="F443" s="161">
        <v>40224</v>
      </c>
      <c r="G443" s="159">
        <v>1</v>
      </c>
      <c r="H443" s="159" t="s">
        <v>8</v>
      </c>
      <c r="I443" s="159" t="s">
        <v>131</v>
      </c>
      <c r="J443" s="159" t="s">
        <v>24</v>
      </c>
      <c r="K443" s="159" t="s">
        <v>27</v>
      </c>
      <c r="L443" s="159">
        <v>20</v>
      </c>
      <c r="M443" s="159">
        <f t="shared" si="9"/>
        <v>1212</v>
      </c>
      <c r="N443" s="183">
        <v>4330</v>
      </c>
      <c r="O443" s="159" t="s">
        <v>210</v>
      </c>
      <c r="P443" s="159">
        <f t="shared" si="8"/>
        <v>24273</v>
      </c>
    </row>
    <row r="444" spans="1:16">
      <c r="A444" s="159">
        <v>2010</v>
      </c>
      <c r="B444" s="159">
        <v>1</v>
      </c>
      <c r="C444" s="159">
        <v>2</v>
      </c>
      <c r="E444" s="160">
        <v>16</v>
      </c>
      <c r="F444" s="161">
        <v>40225</v>
      </c>
      <c r="G444" s="159">
        <v>2</v>
      </c>
      <c r="H444" s="159" t="s">
        <v>153</v>
      </c>
      <c r="I444" s="159" t="s">
        <v>155</v>
      </c>
      <c r="J444" s="159" t="s">
        <v>23</v>
      </c>
      <c r="K444" s="159" t="s">
        <v>23</v>
      </c>
      <c r="L444" s="159">
        <v>13</v>
      </c>
      <c r="M444" s="159">
        <f t="shared" si="9"/>
        <v>1225</v>
      </c>
      <c r="N444" s="183">
        <v>4330</v>
      </c>
      <c r="O444" s="159" t="s">
        <v>210</v>
      </c>
      <c r="P444" s="159">
        <f t="shared" si="8"/>
        <v>24286</v>
      </c>
    </row>
    <row r="445" spans="1:16">
      <c r="A445" s="159">
        <v>2010</v>
      </c>
      <c r="B445" s="159">
        <v>1</v>
      </c>
      <c r="C445" s="159">
        <v>2</v>
      </c>
      <c r="E445" s="160">
        <v>17</v>
      </c>
      <c r="F445" s="161" t="s">
        <v>201</v>
      </c>
      <c r="G445" s="159">
        <v>3</v>
      </c>
      <c r="H445" s="159" t="s">
        <v>153</v>
      </c>
      <c r="I445" s="159" t="s">
        <v>155</v>
      </c>
      <c r="J445" s="159" t="s">
        <v>23</v>
      </c>
      <c r="K445" s="159" t="s">
        <v>23</v>
      </c>
      <c r="L445" s="159">
        <v>9</v>
      </c>
      <c r="M445" s="159">
        <f t="shared" si="9"/>
        <v>1234</v>
      </c>
      <c r="N445" s="183">
        <v>4330</v>
      </c>
      <c r="O445" s="159" t="s">
        <v>210</v>
      </c>
      <c r="P445" s="159">
        <f t="shared" si="8"/>
        <v>24295</v>
      </c>
    </row>
    <row r="446" spans="1:16">
      <c r="A446" s="159">
        <v>2010</v>
      </c>
      <c r="B446" s="159">
        <v>1</v>
      </c>
      <c r="C446" s="159">
        <v>2</v>
      </c>
      <c r="E446" s="160">
        <v>18</v>
      </c>
      <c r="F446" s="161">
        <v>40227</v>
      </c>
      <c r="G446" s="159">
        <v>4</v>
      </c>
      <c r="H446" s="159" t="s">
        <v>153</v>
      </c>
      <c r="I446" s="159" t="s">
        <v>155</v>
      </c>
      <c r="J446" s="159" t="s">
        <v>23</v>
      </c>
      <c r="K446" s="159" t="s">
        <v>23</v>
      </c>
      <c r="L446" s="159">
        <v>10</v>
      </c>
      <c r="M446" s="159">
        <f t="shared" si="9"/>
        <v>1244</v>
      </c>
      <c r="N446" s="183">
        <v>4330</v>
      </c>
      <c r="O446" s="159" t="s">
        <v>210</v>
      </c>
      <c r="P446" s="159">
        <f t="shared" si="8"/>
        <v>24305</v>
      </c>
    </row>
    <row r="447" spans="1:16">
      <c r="A447" s="159">
        <v>2010</v>
      </c>
      <c r="B447" s="159">
        <v>1</v>
      </c>
      <c r="C447" s="159">
        <v>2</v>
      </c>
      <c r="E447" s="160">
        <v>19</v>
      </c>
      <c r="F447" s="161">
        <v>40228</v>
      </c>
      <c r="G447" s="159">
        <v>5</v>
      </c>
      <c r="H447" s="159" t="s">
        <v>153</v>
      </c>
      <c r="I447" s="159" t="s">
        <v>155</v>
      </c>
      <c r="J447" s="159" t="s">
        <v>23</v>
      </c>
      <c r="K447" s="159" t="s">
        <v>23</v>
      </c>
      <c r="L447" s="159">
        <v>10</v>
      </c>
      <c r="M447" s="159">
        <f t="shared" si="9"/>
        <v>1254</v>
      </c>
      <c r="N447" s="183">
        <v>4330</v>
      </c>
      <c r="O447" s="159" t="s">
        <v>210</v>
      </c>
      <c r="P447" s="159">
        <f t="shared" si="8"/>
        <v>24315</v>
      </c>
    </row>
    <row r="448" spans="1:16">
      <c r="A448" s="159">
        <v>2010</v>
      </c>
      <c r="B448" s="159">
        <v>1</v>
      </c>
      <c r="C448" s="159">
        <v>2</v>
      </c>
      <c r="E448" s="160">
        <v>21</v>
      </c>
      <c r="F448" s="161">
        <v>40230</v>
      </c>
      <c r="G448" s="159">
        <v>7</v>
      </c>
      <c r="H448" s="159" t="s">
        <v>8</v>
      </c>
      <c r="I448" s="159" t="s">
        <v>130</v>
      </c>
      <c r="J448" s="159" t="s">
        <v>24</v>
      </c>
      <c r="K448" s="159" t="s">
        <v>27</v>
      </c>
      <c r="L448" s="159">
        <v>35</v>
      </c>
      <c r="M448" s="159">
        <f t="shared" si="9"/>
        <v>1289</v>
      </c>
      <c r="N448" s="183">
        <v>4330</v>
      </c>
      <c r="O448" s="159" t="s">
        <v>210</v>
      </c>
      <c r="P448" s="159">
        <f t="shared" si="8"/>
        <v>24350</v>
      </c>
    </row>
    <row r="449" spans="1:16">
      <c r="A449" s="159">
        <v>2010</v>
      </c>
      <c r="B449" s="159">
        <v>1</v>
      </c>
      <c r="C449" s="159">
        <v>2</v>
      </c>
      <c r="E449" s="160">
        <v>22</v>
      </c>
      <c r="F449" s="161">
        <v>40231</v>
      </c>
      <c r="G449" s="159">
        <v>1</v>
      </c>
      <c r="H449" s="159" t="s">
        <v>153</v>
      </c>
      <c r="I449" s="159" t="s">
        <v>155</v>
      </c>
      <c r="J449" s="159" t="s">
        <v>23</v>
      </c>
      <c r="K449" s="159" t="s">
        <v>23</v>
      </c>
      <c r="L449" s="159">
        <v>13</v>
      </c>
      <c r="M449" s="159">
        <f t="shared" si="9"/>
        <v>1302</v>
      </c>
      <c r="N449" s="183">
        <v>4330</v>
      </c>
      <c r="O449" s="159" t="s">
        <v>210</v>
      </c>
      <c r="P449" s="159">
        <f t="shared" si="8"/>
        <v>24363</v>
      </c>
    </row>
    <row r="450" spans="1:16">
      <c r="A450" s="159">
        <v>2010</v>
      </c>
      <c r="B450" s="159">
        <v>1</v>
      </c>
      <c r="C450" s="159">
        <v>2</v>
      </c>
      <c r="E450" s="160">
        <v>23</v>
      </c>
      <c r="F450" s="161">
        <v>40232</v>
      </c>
      <c r="G450" s="159">
        <v>2</v>
      </c>
      <c r="H450" s="159" t="s">
        <v>153</v>
      </c>
      <c r="I450" s="159" t="s">
        <v>155</v>
      </c>
      <c r="J450" s="159" t="s">
        <v>23</v>
      </c>
      <c r="K450" s="159" t="s">
        <v>23</v>
      </c>
      <c r="L450" s="159">
        <v>13</v>
      </c>
      <c r="M450" s="159">
        <f t="shared" si="9"/>
        <v>1315</v>
      </c>
      <c r="N450" s="183">
        <v>4330</v>
      </c>
      <c r="O450" s="159" t="s">
        <v>210</v>
      </c>
      <c r="P450" s="159">
        <f t="shared" si="8"/>
        <v>24376</v>
      </c>
    </row>
    <row r="451" spans="1:16">
      <c r="A451" s="159">
        <v>2010</v>
      </c>
      <c r="B451" s="159">
        <v>1</v>
      </c>
      <c r="C451" s="159">
        <v>2</v>
      </c>
      <c r="E451" s="160">
        <v>24</v>
      </c>
      <c r="F451" s="161">
        <v>40233</v>
      </c>
      <c r="G451" s="159">
        <v>3</v>
      </c>
      <c r="H451" s="159" t="s">
        <v>153</v>
      </c>
      <c r="I451" s="159" t="s">
        <v>155</v>
      </c>
      <c r="J451" s="159" t="s">
        <v>23</v>
      </c>
      <c r="K451" s="159" t="s">
        <v>23</v>
      </c>
      <c r="L451" s="159">
        <v>9</v>
      </c>
      <c r="M451" s="159">
        <f t="shared" si="9"/>
        <v>1324</v>
      </c>
      <c r="N451" s="183">
        <v>4330</v>
      </c>
      <c r="O451" s="159" t="s">
        <v>210</v>
      </c>
      <c r="P451" s="159">
        <f t="shared" si="8"/>
        <v>24385</v>
      </c>
    </row>
    <row r="452" spans="1:16">
      <c r="A452" s="159">
        <v>2010</v>
      </c>
      <c r="B452" s="159">
        <v>1</v>
      </c>
      <c r="C452" s="159">
        <v>2</v>
      </c>
      <c r="E452" s="160">
        <v>25</v>
      </c>
      <c r="F452" s="161">
        <v>40234</v>
      </c>
      <c r="G452" s="159">
        <v>4</v>
      </c>
      <c r="H452" s="159" t="s">
        <v>153</v>
      </c>
      <c r="I452" s="159" t="s">
        <v>155</v>
      </c>
      <c r="J452" s="159" t="s">
        <v>23</v>
      </c>
      <c r="K452" s="159" t="s">
        <v>23</v>
      </c>
      <c r="L452" s="159">
        <v>10</v>
      </c>
      <c r="M452" s="159">
        <f t="shared" si="9"/>
        <v>1334</v>
      </c>
      <c r="N452" s="183">
        <v>4330</v>
      </c>
      <c r="O452" s="159" t="s">
        <v>210</v>
      </c>
      <c r="P452" s="159">
        <f t="shared" ref="P452:P515" si="10">SUM(P451,L452)</f>
        <v>24395</v>
      </c>
    </row>
    <row r="453" spans="1:16">
      <c r="A453" s="159">
        <v>2010</v>
      </c>
      <c r="B453" s="159">
        <v>1</v>
      </c>
      <c r="C453" s="159">
        <v>2</v>
      </c>
      <c r="E453" s="160">
        <v>26</v>
      </c>
      <c r="F453" s="161">
        <v>40235</v>
      </c>
      <c r="G453" s="159">
        <v>5</v>
      </c>
      <c r="H453" s="159" t="s">
        <v>153</v>
      </c>
      <c r="I453" s="159" t="s">
        <v>155</v>
      </c>
      <c r="J453" s="159" t="s">
        <v>23</v>
      </c>
      <c r="K453" s="159" t="s">
        <v>23</v>
      </c>
      <c r="L453" s="159">
        <v>10</v>
      </c>
      <c r="M453" s="159">
        <f t="shared" si="9"/>
        <v>1344</v>
      </c>
      <c r="N453" s="183">
        <v>4330</v>
      </c>
      <c r="O453" s="159" t="s">
        <v>210</v>
      </c>
      <c r="P453" s="159">
        <f t="shared" si="10"/>
        <v>24405</v>
      </c>
    </row>
    <row r="454" spans="1:16">
      <c r="A454" s="159">
        <v>2010</v>
      </c>
      <c r="B454" s="159">
        <v>1</v>
      </c>
      <c r="C454" s="159">
        <v>2</v>
      </c>
      <c r="E454" s="160">
        <v>28</v>
      </c>
      <c r="F454" s="161">
        <v>40237</v>
      </c>
      <c r="G454" s="159">
        <v>7</v>
      </c>
      <c r="H454" s="159" t="s">
        <v>7</v>
      </c>
      <c r="I454" s="159" t="s">
        <v>58</v>
      </c>
      <c r="J454" s="159" t="s">
        <v>24</v>
      </c>
      <c r="K454" s="159" t="s">
        <v>27</v>
      </c>
      <c r="L454" s="159">
        <v>24</v>
      </c>
      <c r="M454" s="159">
        <f t="shared" si="9"/>
        <v>1368</v>
      </c>
      <c r="N454" s="183">
        <v>4330</v>
      </c>
      <c r="O454" s="159" t="s">
        <v>210</v>
      </c>
      <c r="P454" s="159">
        <f t="shared" si="10"/>
        <v>24429</v>
      </c>
    </row>
    <row r="455" spans="1:16">
      <c r="A455" s="159">
        <v>2010</v>
      </c>
      <c r="B455" s="159">
        <v>1</v>
      </c>
      <c r="C455" s="159">
        <v>2</v>
      </c>
      <c r="E455" s="160">
        <v>28</v>
      </c>
      <c r="F455" s="161">
        <v>40237</v>
      </c>
      <c r="G455" s="159">
        <v>7</v>
      </c>
      <c r="H455" s="159" t="s">
        <v>167</v>
      </c>
      <c r="I455" s="159" t="s">
        <v>168</v>
      </c>
      <c r="J455" s="159" t="s">
        <v>24</v>
      </c>
      <c r="K455" s="159" t="s">
        <v>27</v>
      </c>
      <c r="L455" s="159">
        <v>45</v>
      </c>
      <c r="M455" s="159">
        <f t="shared" si="9"/>
        <v>1413</v>
      </c>
      <c r="N455" s="183">
        <v>4330</v>
      </c>
      <c r="O455" s="159" t="s">
        <v>210</v>
      </c>
      <c r="P455" s="159">
        <f t="shared" si="10"/>
        <v>24474</v>
      </c>
    </row>
    <row r="456" spans="1:16">
      <c r="A456" s="159">
        <v>2010</v>
      </c>
      <c r="B456" s="159">
        <v>1</v>
      </c>
      <c r="C456" s="159">
        <v>3</v>
      </c>
      <c r="E456" s="160">
        <v>1</v>
      </c>
      <c r="F456" s="161">
        <v>40238</v>
      </c>
      <c r="G456" s="159">
        <v>1</v>
      </c>
      <c r="H456" s="159" t="s">
        <v>153</v>
      </c>
      <c r="I456" s="159" t="s">
        <v>155</v>
      </c>
      <c r="J456" s="159" t="s">
        <v>23</v>
      </c>
      <c r="K456" s="159" t="s">
        <v>23</v>
      </c>
      <c r="L456" s="159">
        <v>13</v>
      </c>
      <c r="M456" s="159">
        <v>13</v>
      </c>
      <c r="N456" s="183">
        <v>4330</v>
      </c>
      <c r="O456" s="159" t="s">
        <v>210</v>
      </c>
      <c r="P456" s="159">
        <f t="shared" si="10"/>
        <v>24487</v>
      </c>
    </row>
    <row r="457" spans="1:16">
      <c r="A457" s="159">
        <v>2010</v>
      </c>
      <c r="B457" s="159">
        <v>1</v>
      </c>
      <c r="C457" s="159">
        <v>3</v>
      </c>
      <c r="E457" s="160">
        <v>1</v>
      </c>
      <c r="F457" s="161">
        <v>40238</v>
      </c>
      <c r="G457" s="159">
        <v>1</v>
      </c>
      <c r="H457" s="159" t="s">
        <v>128</v>
      </c>
      <c r="I457" s="159" t="s">
        <v>97</v>
      </c>
      <c r="J457" s="159" t="s">
        <v>119</v>
      </c>
      <c r="K457" s="159" t="s">
        <v>122</v>
      </c>
      <c r="L457" s="159">
        <v>440</v>
      </c>
      <c r="M457" s="159">
        <f>SUM(M456,L457)</f>
        <v>453</v>
      </c>
      <c r="N457" s="183">
        <v>4330</v>
      </c>
      <c r="O457" s="159" t="s">
        <v>210</v>
      </c>
      <c r="P457" s="159">
        <f t="shared" si="10"/>
        <v>24927</v>
      </c>
    </row>
    <row r="458" spans="1:16">
      <c r="A458" s="159">
        <v>2010</v>
      </c>
      <c r="B458" s="159">
        <v>1</v>
      </c>
      <c r="C458" s="159">
        <v>3</v>
      </c>
      <c r="E458" s="160">
        <v>2</v>
      </c>
      <c r="F458" s="161">
        <v>40239</v>
      </c>
      <c r="G458" s="159">
        <v>2</v>
      </c>
      <c r="H458" s="159" t="s">
        <v>153</v>
      </c>
      <c r="I458" s="159" t="s">
        <v>156</v>
      </c>
      <c r="J458" s="159" t="s">
        <v>24</v>
      </c>
      <c r="K458" s="159" t="s">
        <v>27</v>
      </c>
      <c r="L458" s="159">
        <v>88</v>
      </c>
      <c r="M458" s="159">
        <f t="shared" ref="M458:M489" si="11">SUM(M457,L458)</f>
        <v>541</v>
      </c>
      <c r="N458" s="183">
        <v>4330</v>
      </c>
      <c r="O458" s="159" t="s">
        <v>210</v>
      </c>
      <c r="P458" s="159">
        <f t="shared" si="10"/>
        <v>25015</v>
      </c>
    </row>
    <row r="459" spans="1:16">
      <c r="A459" s="159">
        <v>2010</v>
      </c>
      <c r="B459" s="159">
        <v>1</v>
      </c>
      <c r="C459" s="159">
        <v>3</v>
      </c>
      <c r="E459" s="160">
        <v>2</v>
      </c>
      <c r="F459" s="161">
        <v>40239</v>
      </c>
      <c r="G459" s="159">
        <v>2</v>
      </c>
      <c r="H459" s="159" t="s">
        <v>167</v>
      </c>
      <c r="I459" s="159" t="s">
        <v>134</v>
      </c>
      <c r="J459" s="159" t="s">
        <v>24</v>
      </c>
      <c r="K459" s="159" t="s">
        <v>27</v>
      </c>
      <c r="L459" s="159">
        <v>780</v>
      </c>
      <c r="M459" s="159">
        <f t="shared" si="11"/>
        <v>1321</v>
      </c>
      <c r="N459" s="183">
        <v>4330</v>
      </c>
      <c r="O459" s="159" t="s">
        <v>210</v>
      </c>
      <c r="P459" s="159">
        <f t="shared" si="10"/>
        <v>25795</v>
      </c>
    </row>
    <row r="460" spans="1:16">
      <c r="A460" s="159">
        <v>2010</v>
      </c>
      <c r="B460" s="159">
        <v>1</v>
      </c>
      <c r="C460" s="159">
        <v>3</v>
      </c>
      <c r="E460" s="160">
        <v>3</v>
      </c>
      <c r="F460" s="161">
        <v>40240</v>
      </c>
      <c r="G460" s="159">
        <v>3</v>
      </c>
      <c r="H460" s="159" t="s">
        <v>153</v>
      </c>
      <c r="I460" s="159" t="s">
        <v>155</v>
      </c>
      <c r="J460" s="159" t="s">
        <v>23</v>
      </c>
      <c r="K460" s="159" t="s">
        <v>23</v>
      </c>
      <c r="L460" s="159">
        <v>9</v>
      </c>
      <c r="M460" s="159">
        <f t="shared" si="11"/>
        <v>1330</v>
      </c>
      <c r="N460" s="183">
        <v>4330</v>
      </c>
      <c r="O460" s="159" t="s">
        <v>210</v>
      </c>
      <c r="P460" s="159">
        <f t="shared" si="10"/>
        <v>25804</v>
      </c>
    </row>
    <row r="461" spans="1:16">
      <c r="A461" s="159">
        <v>2010</v>
      </c>
      <c r="B461" s="159">
        <v>1</v>
      </c>
      <c r="C461" s="159">
        <v>3</v>
      </c>
      <c r="E461" s="160">
        <v>4</v>
      </c>
      <c r="F461" s="161">
        <v>40241</v>
      </c>
      <c r="G461" s="159">
        <v>4</v>
      </c>
      <c r="H461" s="159" t="s">
        <v>153</v>
      </c>
      <c r="I461" s="159" t="s">
        <v>155</v>
      </c>
      <c r="J461" s="159" t="s">
        <v>23</v>
      </c>
      <c r="K461" s="159" t="s">
        <v>23</v>
      </c>
      <c r="L461" s="159">
        <v>10</v>
      </c>
      <c r="M461" s="159">
        <f t="shared" si="11"/>
        <v>1340</v>
      </c>
      <c r="N461" s="183">
        <v>4330</v>
      </c>
      <c r="O461" s="159" t="s">
        <v>210</v>
      </c>
      <c r="P461" s="159">
        <f t="shared" si="10"/>
        <v>25814</v>
      </c>
    </row>
    <row r="462" spans="1:16">
      <c r="A462" s="159">
        <v>2010</v>
      </c>
      <c r="B462" s="159">
        <v>1</v>
      </c>
      <c r="C462" s="159">
        <v>3</v>
      </c>
      <c r="E462" s="160">
        <v>5</v>
      </c>
      <c r="F462" s="161">
        <v>40242</v>
      </c>
      <c r="G462" s="159">
        <v>5</v>
      </c>
      <c r="H462" s="159" t="s">
        <v>153</v>
      </c>
      <c r="I462" s="159" t="s">
        <v>155</v>
      </c>
      <c r="J462" s="159" t="s">
        <v>23</v>
      </c>
      <c r="K462" s="159" t="s">
        <v>23</v>
      </c>
      <c r="L462" s="159">
        <v>10</v>
      </c>
      <c r="M462" s="159">
        <f t="shared" si="11"/>
        <v>1350</v>
      </c>
      <c r="N462" s="183">
        <v>4330</v>
      </c>
      <c r="O462" s="159" t="s">
        <v>210</v>
      </c>
      <c r="P462" s="159">
        <f t="shared" si="10"/>
        <v>25824</v>
      </c>
    </row>
    <row r="463" spans="1:16">
      <c r="A463" s="159">
        <v>2010</v>
      </c>
      <c r="B463" s="159">
        <v>1</v>
      </c>
      <c r="C463" s="159">
        <v>3</v>
      </c>
      <c r="E463" s="160">
        <v>6</v>
      </c>
      <c r="F463" s="161">
        <v>40243</v>
      </c>
      <c r="G463" s="159">
        <v>6</v>
      </c>
      <c r="H463" s="159" t="s">
        <v>153</v>
      </c>
      <c r="I463" s="159" t="s">
        <v>155</v>
      </c>
      <c r="J463" s="159" t="s">
        <v>23</v>
      </c>
      <c r="K463" s="159" t="s">
        <v>23</v>
      </c>
      <c r="L463" s="159">
        <v>10</v>
      </c>
      <c r="M463" s="159">
        <f t="shared" si="11"/>
        <v>1360</v>
      </c>
      <c r="N463" s="183">
        <v>4330</v>
      </c>
      <c r="O463" s="159" t="s">
        <v>210</v>
      </c>
      <c r="P463" s="159">
        <f t="shared" si="10"/>
        <v>25834</v>
      </c>
    </row>
    <row r="464" spans="1:16">
      <c r="A464" s="159">
        <v>2010</v>
      </c>
      <c r="B464" s="159">
        <v>1</v>
      </c>
      <c r="C464" s="159">
        <v>3</v>
      </c>
      <c r="E464" s="160">
        <v>7</v>
      </c>
      <c r="F464" s="161">
        <v>40244</v>
      </c>
      <c r="G464" s="159">
        <v>7</v>
      </c>
      <c r="H464" s="159" t="s">
        <v>8</v>
      </c>
      <c r="I464" s="159" t="s">
        <v>130</v>
      </c>
      <c r="J464" s="159" t="s">
        <v>24</v>
      </c>
      <c r="K464" s="159" t="s">
        <v>27</v>
      </c>
      <c r="L464" s="159">
        <v>44</v>
      </c>
      <c r="M464" s="159">
        <f t="shared" si="11"/>
        <v>1404</v>
      </c>
      <c r="N464" s="183">
        <v>4330</v>
      </c>
      <c r="O464" s="159" t="s">
        <v>210</v>
      </c>
      <c r="P464" s="159">
        <f t="shared" si="10"/>
        <v>25878</v>
      </c>
    </row>
    <row r="465" spans="1:16">
      <c r="A465" s="159">
        <v>2010</v>
      </c>
      <c r="B465" s="159">
        <v>1</v>
      </c>
      <c r="C465" s="159">
        <v>3</v>
      </c>
      <c r="E465" s="160">
        <v>7</v>
      </c>
      <c r="F465" s="161">
        <v>40244</v>
      </c>
      <c r="G465" s="159">
        <v>7</v>
      </c>
      <c r="H465" s="159" t="s">
        <v>128</v>
      </c>
      <c r="I465" s="159" t="s">
        <v>133</v>
      </c>
      <c r="J465" s="159" t="s">
        <v>24</v>
      </c>
      <c r="K465" s="159" t="s">
        <v>27</v>
      </c>
      <c r="L465" s="159">
        <v>20</v>
      </c>
      <c r="M465" s="159">
        <f t="shared" si="11"/>
        <v>1424</v>
      </c>
      <c r="N465" s="183">
        <v>4330</v>
      </c>
      <c r="O465" s="159" t="s">
        <v>210</v>
      </c>
      <c r="P465" s="159">
        <f t="shared" si="10"/>
        <v>25898</v>
      </c>
    </row>
    <row r="466" spans="1:16">
      <c r="A466" s="159">
        <v>2010</v>
      </c>
      <c r="B466" s="159">
        <v>1</v>
      </c>
      <c r="C466" s="159">
        <v>3</v>
      </c>
      <c r="E466" s="160">
        <v>8</v>
      </c>
      <c r="F466" s="161">
        <v>40245</v>
      </c>
      <c r="G466" s="159">
        <v>1</v>
      </c>
      <c r="H466" s="159" t="s">
        <v>153</v>
      </c>
      <c r="I466" s="159" t="s">
        <v>155</v>
      </c>
      <c r="J466" s="159" t="s">
        <v>23</v>
      </c>
      <c r="K466" s="159" t="s">
        <v>23</v>
      </c>
      <c r="L466" s="159">
        <v>9</v>
      </c>
      <c r="M466" s="159">
        <f t="shared" si="11"/>
        <v>1433</v>
      </c>
      <c r="N466" s="183">
        <v>4330</v>
      </c>
      <c r="O466" s="159" t="s">
        <v>210</v>
      </c>
      <c r="P466" s="159">
        <f t="shared" si="10"/>
        <v>25907</v>
      </c>
    </row>
    <row r="467" spans="1:16">
      <c r="A467" s="159">
        <v>2010</v>
      </c>
      <c r="B467" s="159">
        <v>1</v>
      </c>
      <c r="C467" s="159">
        <v>3</v>
      </c>
      <c r="E467" s="160">
        <v>9</v>
      </c>
      <c r="F467" s="161">
        <v>40246</v>
      </c>
      <c r="G467" s="159">
        <v>2</v>
      </c>
      <c r="H467" s="159" t="s">
        <v>153</v>
      </c>
      <c r="I467" s="159" t="s">
        <v>155</v>
      </c>
      <c r="J467" s="159" t="s">
        <v>23</v>
      </c>
      <c r="K467" s="159" t="s">
        <v>23</v>
      </c>
      <c r="L467" s="159">
        <v>9</v>
      </c>
      <c r="M467" s="159">
        <f t="shared" si="11"/>
        <v>1442</v>
      </c>
      <c r="N467" s="183">
        <v>4330</v>
      </c>
      <c r="O467" s="159" t="s">
        <v>210</v>
      </c>
      <c r="P467" s="159">
        <f t="shared" si="10"/>
        <v>25916</v>
      </c>
    </row>
    <row r="468" spans="1:16">
      <c r="A468" s="159">
        <v>2010</v>
      </c>
      <c r="B468" s="159">
        <v>1</v>
      </c>
      <c r="C468" s="159">
        <v>3</v>
      </c>
      <c r="E468" s="160">
        <v>10</v>
      </c>
      <c r="F468" s="161">
        <v>40247</v>
      </c>
      <c r="G468" s="159">
        <v>3</v>
      </c>
      <c r="H468" s="159" t="s">
        <v>153</v>
      </c>
      <c r="I468" s="159" t="s">
        <v>155</v>
      </c>
      <c r="J468" s="159" t="s">
        <v>23</v>
      </c>
      <c r="K468" s="159" t="s">
        <v>23</v>
      </c>
      <c r="L468" s="159">
        <v>10</v>
      </c>
      <c r="M468" s="159">
        <f t="shared" si="11"/>
        <v>1452</v>
      </c>
      <c r="N468" s="183">
        <v>4330</v>
      </c>
      <c r="O468" s="159" t="s">
        <v>210</v>
      </c>
      <c r="P468" s="159">
        <f t="shared" si="10"/>
        <v>25926</v>
      </c>
    </row>
    <row r="469" spans="1:16">
      <c r="A469" s="159">
        <v>2010</v>
      </c>
      <c r="B469" s="159">
        <v>1</v>
      </c>
      <c r="C469" s="159">
        <v>3</v>
      </c>
      <c r="E469" s="160">
        <v>11</v>
      </c>
      <c r="F469" s="161">
        <v>40248</v>
      </c>
      <c r="G469" s="159">
        <v>4</v>
      </c>
      <c r="H469" s="159" t="s">
        <v>153</v>
      </c>
      <c r="I469" s="159" t="s">
        <v>155</v>
      </c>
      <c r="J469" s="159" t="s">
        <v>23</v>
      </c>
      <c r="K469" s="159" t="s">
        <v>23</v>
      </c>
      <c r="L469" s="159">
        <v>12</v>
      </c>
      <c r="M469" s="159">
        <f t="shared" si="11"/>
        <v>1464</v>
      </c>
      <c r="N469" s="183">
        <v>4330</v>
      </c>
      <c r="O469" s="159" t="s">
        <v>210</v>
      </c>
      <c r="P469" s="159">
        <f t="shared" si="10"/>
        <v>25938</v>
      </c>
    </row>
    <row r="470" spans="1:16">
      <c r="A470" s="159">
        <v>2010</v>
      </c>
      <c r="B470" s="159">
        <v>1</v>
      </c>
      <c r="C470" s="159">
        <v>3</v>
      </c>
      <c r="E470" s="160">
        <v>12</v>
      </c>
      <c r="F470" s="161">
        <v>40249</v>
      </c>
      <c r="G470" s="159">
        <v>5</v>
      </c>
      <c r="H470" s="159" t="s">
        <v>153</v>
      </c>
      <c r="I470" s="159" t="s">
        <v>155</v>
      </c>
      <c r="J470" s="159" t="s">
        <v>23</v>
      </c>
      <c r="K470" s="159" t="s">
        <v>23</v>
      </c>
      <c r="L470" s="159">
        <v>11</v>
      </c>
      <c r="M470" s="159">
        <f t="shared" si="11"/>
        <v>1475</v>
      </c>
      <c r="N470" s="183">
        <v>4330</v>
      </c>
      <c r="O470" s="159" t="s">
        <v>210</v>
      </c>
      <c r="P470" s="159">
        <f t="shared" si="10"/>
        <v>25949</v>
      </c>
    </row>
    <row r="471" spans="1:16">
      <c r="A471" s="159">
        <v>2010</v>
      </c>
      <c r="B471" s="159">
        <v>1</v>
      </c>
      <c r="C471" s="159">
        <v>3</v>
      </c>
      <c r="E471" s="160">
        <v>14</v>
      </c>
      <c r="F471" s="161">
        <v>40251</v>
      </c>
      <c r="G471" s="159">
        <v>7</v>
      </c>
      <c r="H471" s="159" t="s">
        <v>128</v>
      </c>
      <c r="I471" s="159" t="s">
        <v>132</v>
      </c>
      <c r="J471" s="159" t="s">
        <v>24</v>
      </c>
      <c r="K471" s="159" t="s">
        <v>27</v>
      </c>
      <c r="L471" s="159">
        <v>60</v>
      </c>
      <c r="M471" s="159">
        <f t="shared" si="11"/>
        <v>1535</v>
      </c>
      <c r="N471" s="183">
        <v>4330</v>
      </c>
      <c r="O471" s="159" t="s">
        <v>210</v>
      </c>
      <c r="P471" s="159">
        <f t="shared" si="10"/>
        <v>26009</v>
      </c>
    </row>
    <row r="472" spans="1:16">
      <c r="A472" s="159">
        <v>2010</v>
      </c>
      <c r="B472" s="159">
        <v>1</v>
      </c>
      <c r="C472" s="159">
        <v>3</v>
      </c>
      <c r="E472" s="160">
        <v>14</v>
      </c>
      <c r="F472" s="161">
        <v>40251</v>
      </c>
      <c r="G472" s="159">
        <v>7</v>
      </c>
      <c r="H472" s="159" t="s">
        <v>128</v>
      </c>
      <c r="I472" s="159" t="s">
        <v>97</v>
      </c>
      <c r="J472" s="159" t="s">
        <v>119</v>
      </c>
      <c r="K472" s="159" t="s">
        <v>122</v>
      </c>
      <c r="L472" s="159">
        <v>440</v>
      </c>
      <c r="M472" s="159">
        <f t="shared" si="11"/>
        <v>1975</v>
      </c>
      <c r="N472" s="183">
        <v>4330</v>
      </c>
      <c r="O472" s="159" t="s">
        <v>210</v>
      </c>
      <c r="P472" s="159">
        <f t="shared" si="10"/>
        <v>26449</v>
      </c>
    </row>
    <row r="473" spans="1:16">
      <c r="A473" s="159">
        <v>2010</v>
      </c>
      <c r="B473" s="159">
        <v>1</v>
      </c>
      <c r="C473" s="159">
        <v>3</v>
      </c>
      <c r="E473" s="160">
        <v>15</v>
      </c>
      <c r="F473" s="161">
        <v>40252</v>
      </c>
      <c r="G473" s="159">
        <v>1</v>
      </c>
      <c r="H473" s="159" t="s">
        <v>153</v>
      </c>
      <c r="I473" s="159" t="s">
        <v>155</v>
      </c>
      <c r="J473" s="159" t="s">
        <v>23</v>
      </c>
      <c r="K473" s="159" t="s">
        <v>23</v>
      </c>
      <c r="L473" s="159">
        <v>13</v>
      </c>
      <c r="M473" s="159">
        <f t="shared" si="11"/>
        <v>1988</v>
      </c>
      <c r="N473" s="183">
        <v>4330</v>
      </c>
      <c r="O473" s="159" t="s">
        <v>210</v>
      </c>
      <c r="P473" s="159">
        <f t="shared" si="10"/>
        <v>26462</v>
      </c>
    </row>
    <row r="474" spans="1:16">
      <c r="A474" s="159">
        <v>2010</v>
      </c>
      <c r="B474" s="159">
        <v>1</v>
      </c>
      <c r="C474" s="159">
        <v>3</v>
      </c>
      <c r="E474" s="160">
        <v>16</v>
      </c>
      <c r="F474" s="161">
        <v>40253</v>
      </c>
      <c r="G474" s="159">
        <v>2</v>
      </c>
      <c r="H474" s="159" t="s">
        <v>153</v>
      </c>
      <c r="I474" s="159" t="s">
        <v>155</v>
      </c>
      <c r="J474" s="159" t="s">
        <v>23</v>
      </c>
      <c r="K474" s="159" t="s">
        <v>23</v>
      </c>
      <c r="L474" s="159">
        <v>13</v>
      </c>
      <c r="M474" s="159">
        <f t="shared" si="11"/>
        <v>2001</v>
      </c>
      <c r="N474" s="183">
        <v>4330</v>
      </c>
      <c r="O474" s="159" t="s">
        <v>210</v>
      </c>
      <c r="P474" s="159">
        <f t="shared" si="10"/>
        <v>26475</v>
      </c>
    </row>
    <row r="475" spans="1:16">
      <c r="A475" s="159">
        <v>2010</v>
      </c>
      <c r="B475" s="159">
        <v>1</v>
      </c>
      <c r="C475" s="159">
        <v>3</v>
      </c>
      <c r="E475" s="160">
        <v>16</v>
      </c>
      <c r="F475" s="161">
        <v>40253</v>
      </c>
      <c r="G475" s="159">
        <v>2</v>
      </c>
      <c r="H475" s="159" t="s">
        <v>8</v>
      </c>
      <c r="I475" s="159" t="s">
        <v>131</v>
      </c>
      <c r="J475" s="159" t="s">
        <v>24</v>
      </c>
      <c r="K475" s="159" t="s">
        <v>27</v>
      </c>
      <c r="L475" s="159">
        <v>20</v>
      </c>
      <c r="M475" s="159">
        <f t="shared" si="11"/>
        <v>2021</v>
      </c>
      <c r="N475" s="183">
        <v>4330</v>
      </c>
      <c r="O475" s="159" t="s">
        <v>210</v>
      </c>
      <c r="P475" s="159">
        <f t="shared" si="10"/>
        <v>26495</v>
      </c>
    </row>
    <row r="476" spans="1:16">
      <c r="A476" s="159">
        <v>2010</v>
      </c>
      <c r="B476" s="159">
        <v>1</v>
      </c>
      <c r="C476" s="159">
        <v>3</v>
      </c>
      <c r="E476" s="160">
        <v>17</v>
      </c>
      <c r="F476" s="161">
        <v>40254</v>
      </c>
      <c r="G476" s="159">
        <v>3</v>
      </c>
      <c r="H476" s="159" t="s">
        <v>153</v>
      </c>
      <c r="I476" s="159" t="s">
        <v>155</v>
      </c>
      <c r="J476" s="159" t="s">
        <v>23</v>
      </c>
      <c r="K476" s="159" t="s">
        <v>23</v>
      </c>
      <c r="L476" s="159">
        <v>10</v>
      </c>
      <c r="M476" s="159">
        <f t="shared" si="11"/>
        <v>2031</v>
      </c>
      <c r="N476" s="183">
        <v>4330</v>
      </c>
      <c r="O476" s="159" t="s">
        <v>210</v>
      </c>
      <c r="P476" s="159">
        <f t="shared" si="10"/>
        <v>26505</v>
      </c>
    </row>
    <row r="477" spans="1:16">
      <c r="A477" s="159">
        <v>2010</v>
      </c>
      <c r="B477" s="159">
        <v>1</v>
      </c>
      <c r="C477" s="159">
        <v>3</v>
      </c>
      <c r="E477" s="160">
        <v>18</v>
      </c>
      <c r="F477" s="161">
        <v>40255</v>
      </c>
      <c r="G477" s="159">
        <v>4</v>
      </c>
      <c r="H477" s="159" t="s">
        <v>153</v>
      </c>
      <c r="I477" s="159" t="s">
        <v>155</v>
      </c>
      <c r="J477" s="159" t="s">
        <v>23</v>
      </c>
      <c r="K477" s="159" t="s">
        <v>23</v>
      </c>
      <c r="L477" s="159">
        <v>12</v>
      </c>
      <c r="M477" s="159">
        <f t="shared" si="11"/>
        <v>2043</v>
      </c>
      <c r="N477" s="183">
        <v>4330</v>
      </c>
      <c r="O477" s="159" t="s">
        <v>210</v>
      </c>
      <c r="P477" s="159">
        <f t="shared" si="10"/>
        <v>26517</v>
      </c>
    </row>
    <row r="478" spans="1:16">
      <c r="A478" s="159">
        <v>2010</v>
      </c>
      <c r="B478" s="159">
        <v>1</v>
      </c>
      <c r="C478" s="159">
        <v>3</v>
      </c>
      <c r="E478" s="160">
        <v>19</v>
      </c>
      <c r="F478" s="161">
        <v>40256</v>
      </c>
      <c r="G478" s="159">
        <v>5</v>
      </c>
      <c r="H478" s="159" t="s">
        <v>153</v>
      </c>
      <c r="I478" s="159" t="s">
        <v>155</v>
      </c>
      <c r="J478" s="159" t="s">
        <v>23</v>
      </c>
      <c r="K478" s="159" t="s">
        <v>23</v>
      </c>
      <c r="L478" s="159">
        <v>11</v>
      </c>
      <c r="M478" s="159">
        <f t="shared" si="11"/>
        <v>2054</v>
      </c>
      <c r="N478" s="183">
        <v>4330</v>
      </c>
      <c r="O478" s="159" t="s">
        <v>210</v>
      </c>
      <c r="P478" s="159">
        <f t="shared" si="10"/>
        <v>26528</v>
      </c>
    </row>
    <row r="479" spans="1:16">
      <c r="A479" s="159">
        <v>2010</v>
      </c>
      <c r="B479" s="159">
        <v>1</v>
      </c>
      <c r="C479" s="159">
        <v>3</v>
      </c>
      <c r="E479" s="160">
        <v>19</v>
      </c>
      <c r="F479" s="161">
        <v>40256</v>
      </c>
      <c r="G479" s="159">
        <v>5</v>
      </c>
      <c r="H479" s="159" t="s">
        <v>8</v>
      </c>
      <c r="I479" s="159" t="s">
        <v>130</v>
      </c>
      <c r="J479" s="159" t="s">
        <v>24</v>
      </c>
      <c r="K479" s="159" t="s">
        <v>27</v>
      </c>
      <c r="L479" s="159">
        <v>40</v>
      </c>
      <c r="M479" s="159">
        <f t="shared" si="11"/>
        <v>2094</v>
      </c>
      <c r="N479" s="183">
        <v>4330</v>
      </c>
      <c r="O479" s="159" t="s">
        <v>210</v>
      </c>
      <c r="P479" s="159">
        <f t="shared" si="10"/>
        <v>26568</v>
      </c>
    </row>
    <row r="480" spans="1:16">
      <c r="A480" s="159">
        <v>2010</v>
      </c>
      <c r="B480" s="159">
        <v>1</v>
      </c>
      <c r="C480" s="159">
        <v>3</v>
      </c>
      <c r="E480" s="160">
        <v>20</v>
      </c>
      <c r="F480" s="161">
        <v>40257</v>
      </c>
      <c r="G480" s="159">
        <v>6</v>
      </c>
      <c r="H480" s="159" t="s">
        <v>153</v>
      </c>
      <c r="I480" s="159" t="s">
        <v>155</v>
      </c>
      <c r="J480" s="159" t="s">
        <v>23</v>
      </c>
      <c r="K480" s="159" t="s">
        <v>23</v>
      </c>
      <c r="L480" s="159">
        <v>14</v>
      </c>
      <c r="M480" s="159">
        <f t="shared" si="11"/>
        <v>2108</v>
      </c>
      <c r="N480" s="183">
        <v>4330</v>
      </c>
      <c r="O480" s="159" t="s">
        <v>210</v>
      </c>
      <c r="P480" s="159">
        <f t="shared" si="10"/>
        <v>26582</v>
      </c>
    </row>
    <row r="481" spans="1:16">
      <c r="A481" s="159">
        <v>2010</v>
      </c>
      <c r="B481" s="159">
        <v>1</v>
      </c>
      <c r="C481" s="159">
        <v>3</v>
      </c>
      <c r="E481" s="160">
        <v>22</v>
      </c>
      <c r="F481" s="161">
        <v>40259</v>
      </c>
      <c r="G481" s="159">
        <v>1</v>
      </c>
      <c r="H481" s="159" t="s">
        <v>153</v>
      </c>
      <c r="I481" s="159" t="s">
        <v>155</v>
      </c>
      <c r="J481" s="159" t="s">
        <v>23</v>
      </c>
      <c r="K481" s="159" t="s">
        <v>23</v>
      </c>
      <c r="L481" s="159">
        <v>13</v>
      </c>
      <c r="M481" s="159">
        <f t="shared" si="11"/>
        <v>2121</v>
      </c>
      <c r="N481" s="183">
        <v>4330</v>
      </c>
      <c r="O481" s="159" t="s">
        <v>210</v>
      </c>
      <c r="P481" s="159">
        <f t="shared" si="10"/>
        <v>26595</v>
      </c>
    </row>
    <row r="482" spans="1:16">
      <c r="A482" s="159">
        <v>2010</v>
      </c>
      <c r="B482" s="159">
        <v>1</v>
      </c>
      <c r="C482" s="159">
        <v>3</v>
      </c>
      <c r="E482" s="160">
        <v>23</v>
      </c>
      <c r="F482" s="161">
        <v>40260</v>
      </c>
      <c r="G482" s="159">
        <v>2</v>
      </c>
      <c r="H482" s="159" t="s">
        <v>153</v>
      </c>
      <c r="I482" s="159" t="s">
        <v>155</v>
      </c>
      <c r="J482" s="159" t="s">
        <v>23</v>
      </c>
      <c r="K482" s="159" t="s">
        <v>23</v>
      </c>
      <c r="L482" s="159">
        <v>9</v>
      </c>
      <c r="M482" s="159">
        <f t="shared" si="11"/>
        <v>2130</v>
      </c>
      <c r="N482" s="183">
        <v>4330</v>
      </c>
      <c r="O482" s="159" t="s">
        <v>210</v>
      </c>
      <c r="P482" s="159">
        <f t="shared" si="10"/>
        <v>26604</v>
      </c>
    </row>
    <row r="483" spans="1:16">
      <c r="A483" s="159">
        <v>2010</v>
      </c>
      <c r="B483" s="159">
        <v>1</v>
      </c>
      <c r="C483" s="159">
        <v>3</v>
      </c>
      <c r="E483" s="160">
        <v>24</v>
      </c>
      <c r="F483" s="161">
        <v>40261</v>
      </c>
      <c r="G483" s="159">
        <v>3</v>
      </c>
      <c r="H483" s="159" t="s">
        <v>153</v>
      </c>
      <c r="I483" s="159" t="s">
        <v>155</v>
      </c>
      <c r="J483" s="159" t="s">
        <v>23</v>
      </c>
      <c r="K483" s="159" t="s">
        <v>23</v>
      </c>
      <c r="L483" s="159">
        <v>9</v>
      </c>
      <c r="M483" s="159">
        <f t="shared" si="11"/>
        <v>2139</v>
      </c>
      <c r="N483" s="183">
        <v>4330</v>
      </c>
      <c r="O483" s="159" t="s">
        <v>210</v>
      </c>
      <c r="P483" s="159">
        <f t="shared" si="10"/>
        <v>26613</v>
      </c>
    </row>
    <row r="484" spans="1:16">
      <c r="A484" s="159">
        <v>2010</v>
      </c>
      <c r="B484" s="159">
        <v>1</v>
      </c>
      <c r="C484" s="159">
        <v>3</v>
      </c>
      <c r="E484" s="160">
        <v>25</v>
      </c>
      <c r="F484" s="161">
        <v>40262</v>
      </c>
      <c r="G484" s="159">
        <v>4</v>
      </c>
      <c r="H484" s="159" t="s">
        <v>153</v>
      </c>
      <c r="I484" s="159" t="s">
        <v>155</v>
      </c>
      <c r="J484" s="159" t="s">
        <v>23</v>
      </c>
      <c r="K484" s="159" t="s">
        <v>23</v>
      </c>
      <c r="L484" s="159">
        <v>10</v>
      </c>
      <c r="M484" s="159">
        <f t="shared" si="11"/>
        <v>2149</v>
      </c>
      <c r="N484" s="183">
        <v>4330</v>
      </c>
      <c r="O484" s="159" t="s">
        <v>210</v>
      </c>
      <c r="P484" s="159">
        <f t="shared" si="10"/>
        <v>26623</v>
      </c>
    </row>
    <row r="485" spans="1:16">
      <c r="A485" s="159">
        <v>2010</v>
      </c>
      <c r="B485" s="159">
        <v>1</v>
      </c>
      <c r="C485" s="159">
        <v>3</v>
      </c>
      <c r="E485" s="160">
        <v>26</v>
      </c>
      <c r="F485" s="161">
        <v>40263</v>
      </c>
      <c r="G485" s="159">
        <v>5</v>
      </c>
      <c r="H485" s="159" t="s">
        <v>153</v>
      </c>
      <c r="I485" s="159" t="s">
        <v>155</v>
      </c>
      <c r="J485" s="159" t="s">
        <v>23</v>
      </c>
      <c r="K485" s="159" t="s">
        <v>23</v>
      </c>
      <c r="L485" s="159">
        <v>14</v>
      </c>
      <c r="M485" s="159">
        <f t="shared" si="11"/>
        <v>2163</v>
      </c>
      <c r="N485" s="183">
        <v>4330</v>
      </c>
      <c r="O485" s="159" t="s">
        <v>210</v>
      </c>
      <c r="P485" s="159">
        <f t="shared" si="10"/>
        <v>26637</v>
      </c>
    </row>
    <row r="486" spans="1:16">
      <c r="A486" s="159">
        <v>2010</v>
      </c>
      <c r="B486" s="159">
        <v>1</v>
      </c>
      <c r="C486" s="159">
        <v>3</v>
      </c>
      <c r="E486" s="160">
        <v>27</v>
      </c>
      <c r="F486" s="161">
        <v>40264</v>
      </c>
      <c r="G486" s="159">
        <v>6</v>
      </c>
      <c r="H486" s="159" t="s">
        <v>8</v>
      </c>
      <c r="I486" s="159" t="s">
        <v>130</v>
      </c>
      <c r="J486" s="159" t="s">
        <v>24</v>
      </c>
      <c r="K486" s="159" t="s">
        <v>27</v>
      </c>
      <c r="L486" s="159">
        <v>44</v>
      </c>
      <c r="M486" s="159">
        <f t="shared" si="11"/>
        <v>2207</v>
      </c>
      <c r="N486" s="183">
        <v>4330</v>
      </c>
      <c r="O486" s="159" t="s">
        <v>210</v>
      </c>
      <c r="P486" s="159">
        <f t="shared" si="10"/>
        <v>26681</v>
      </c>
    </row>
    <row r="487" spans="1:16">
      <c r="A487" s="159">
        <v>2010</v>
      </c>
      <c r="B487" s="159">
        <v>1</v>
      </c>
      <c r="C487" s="159">
        <v>3</v>
      </c>
      <c r="E487" s="160">
        <v>29</v>
      </c>
      <c r="F487" s="161">
        <v>40266</v>
      </c>
      <c r="G487" s="159">
        <v>1</v>
      </c>
      <c r="H487" s="159" t="s">
        <v>153</v>
      </c>
      <c r="I487" s="159" t="s">
        <v>155</v>
      </c>
      <c r="J487" s="159" t="s">
        <v>23</v>
      </c>
      <c r="K487" s="159" t="s">
        <v>23</v>
      </c>
      <c r="L487" s="159">
        <v>14</v>
      </c>
      <c r="M487" s="159">
        <f t="shared" si="11"/>
        <v>2221</v>
      </c>
      <c r="N487" s="183">
        <v>4330</v>
      </c>
      <c r="O487" s="159" t="s">
        <v>210</v>
      </c>
      <c r="P487" s="159">
        <f t="shared" si="10"/>
        <v>26695</v>
      </c>
    </row>
    <row r="488" spans="1:16">
      <c r="A488" s="159">
        <v>2010</v>
      </c>
      <c r="B488" s="159">
        <v>1</v>
      </c>
      <c r="C488" s="159">
        <v>3</v>
      </c>
      <c r="E488" s="160">
        <v>30</v>
      </c>
      <c r="F488" s="161">
        <v>40267</v>
      </c>
      <c r="G488" s="159">
        <v>2</v>
      </c>
      <c r="H488" s="159" t="s">
        <v>153</v>
      </c>
      <c r="I488" s="159" t="s">
        <v>155</v>
      </c>
      <c r="J488" s="159" t="s">
        <v>23</v>
      </c>
      <c r="K488" s="159" t="s">
        <v>23</v>
      </c>
      <c r="L488" s="159">
        <v>14</v>
      </c>
      <c r="M488" s="159">
        <f t="shared" si="11"/>
        <v>2235</v>
      </c>
      <c r="N488" s="183">
        <v>4330</v>
      </c>
      <c r="O488" s="159" t="s">
        <v>210</v>
      </c>
      <c r="P488" s="159">
        <f t="shared" si="10"/>
        <v>26709</v>
      </c>
    </row>
    <row r="489" spans="1:16" s="168" customFormat="1">
      <c r="A489" s="165">
        <v>2010</v>
      </c>
      <c r="B489" s="165">
        <v>1</v>
      </c>
      <c r="C489" s="165">
        <v>3</v>
      </c>
      <c r="D489" s="165"/>
      <c r="E489" s="166">
        <v>31</v>
      </c>
      <c r="F489" s="167">
        <v>40268</v>
      </c>
      <c r="G489" s="165">
        <v>3</v>
      </c>
      <c r="H489" s="165" t="s">
        <v>153</v>
      </c>
      <c r="I489" s="165" t="s">
        <v>155</v>
      </c>
      <c r="J489" s="165" t="s">
        <v>24</v>
      </c>
      <c r="K489" s="165" t="s">
        <v>27</v>
      </c>
      <c r="L489" s="165">
        <v>11</v>
      </c>
      <c r="M489" s="159">
        <f t="shared" si="11"/>
        <v>2246</v>
      </c>
      <c r="N489" s="183">
        <v>4330</v>
      </c>
      <c r="O489" s="159" t="s">
        <v>210</v>
      </c>
      <c r="P489" s="159">
        <f t="shared" si="10"/>
        <v>26720</v>
      </c>
    </row>
    <row r="490" spans="1:16">
      <c r="A490" s="159">
        <v>2010</v>
      </c>
      <c r="B490" s="159">
        <v>2</v>
      </c>
      <c r="C490" s="159">
        <v>4</v>
      </c>
      <c r="E490" s="160">
        <v>1</v>
      </c>
      <c r="F490" s="161">
        <v>40269</v>
      </c>
      <c r="G490" s="159">
        <v>4</v>
      </c>
      <c r="H490" s="159" t="s">
        <v>128</v>
      </c>
      <c r="I490" s="159" t="s">
        <v>97</v>
      </c>
      <c r="J490" s="159" t="s">
        <v>119</v>
      </c>
      <c r="K490" s="159" t="s">
        <v>122</v>
      </c>
      <c r="L490" s="159">
        <v>440</v>
      </c>
      <c r="M490" s="159">
        <v>440</v>
      </c>
      <c r="N490" s="183">
        <v>4330</v>
      </c>
      <c r="O490" s="159" t="s">
        <v>210</v>
      </c>
      <c r="P490" s="159">
        <f t="shared" si="10"/>
        <v>27160</v>
      </c>
    </row>
    <row r="491" spans="1:16">
      <c r="A491" s="159">
        <v>2010</v>
      </c>
      <c r="B491" s="159">
        <v>2</v>
      </c>
      <c r="C491" s="159">
        <v>4</v>
      </c>
      <c r="E491" s="160">
        <v>1</v>
      </c>
      <c r="F491" s="161">
        <v>40269</v>
      </c>
      <c r="G491" s="159">
        <v>4</v>
      </c>
      <c r="H491" s="159" t="s">
        <v>153</v>
      </c>
      <c r="I491" s="159" t="s">
        <v>155</v>
      </c>
      <c r="J491" s="159" t="s">
        <v>23</v>
      </c>
      <c r="K491" s="159" t="s">
        <v>23</v>
      </c>
      <c r="L491" s="159">
        <v>9</v>
      </c>
      <c r="M491" s="159">
        <v>449</v>
      </c>
      <c r="N491" s="183">
        <v>4330</v>
      </c>
      <c r="O491" s="159" t="s">
        <v>210</v>
      </c>
      <c r="P491" s="159">
        <f t="shared" si="10"/>
        <v>27169</v>
      </c>
    </row>
    <row r="492" spans="1:16">
      <c r="A492" s="159">
        <v>2010</v>
      </c>
      <c r="B492" s="159">
        <v>2</v>
      </c>
      <c r="C492" s="159">
        <v>4</v>
      </c>
      <c r="E492" s="160">
        <v>2</v>
      </c>
      <c r="F492" s="161">
        <v>40270</v>
      </c>
      <c r="G492" s="159">
        <v>5</v>
      </c>
      <c r="H492" s="159" t="s">
        <v>153</v>
      </c>
      <c r="I492" s="159" t="s">
        <v>155</v>
      </c>
      <c r="J492" s="159" t="s">
        <v>23</v>
      </c>
      <c r="K492" s="159" t="s">
        <v>23</v>
      </c>
      <c r="L492" s="159">
        <v>11</v>
      </c>
      <c r="M492" s="159">
        <v>460</v>
      </c>
      <c r="N492" s="183">
        <v>4330</v>
      </c>
      <c r="O492" s="159" t="s">
        <v>210</v>
      </c>
      <c r="P492" s="159">
        <f t="shared" si="10"/>
        <v>27180</v>
      </c>
    </row>
    <row r="493" spans="1:16">
      <c r="A493" s="159">
        <v>2010</v>
      </c>
      <c r="B493" s="159">
        <v>2</v>
      </c>
      <c r="C493" s="159">
        <v>4</v>
      </c>
      <c r="E493" s="160">
        <v>3</v>
      </c>
      <c r="F493" s="161">
        <v>40271</v>
      </c>
      <c r="G493" s="159">
        <v>6</v>
      </c>
      <c r="H493" s="159" t="s">
        <v>8</v>
      </c>
      <c r="I493" s="159" t="s">
        <v>130</v>
      </c>
      <c r="J493" s="159" t="s">
        <v>24</v>
      </c>
      <c r="K493" s="159" t="s">
        <v>27</v>
      </c>
      <c r="L493" s="159">
        <v>24</v>
      </c>
      <c r="M493" s="159">
        <v>484</v>
      </c>
      <c r="N493" s="183">
        <v>4330</v>
      </c>
      <c r="O493" s="159" t="s">
        <v>210</v>
      </c>
      <c r="P493" s="159">
        <f t="shared" si="10"/>
        <v>27204</v>
      </c>
    </row>
    <row r="494" spans="1:16">
      <c r="A494" s="159">
        <v>2010</v>
      </c>
      <c r="B494" s="159">
        <v>2</v>
      </c>
      <c r="C494" s="159">
        <v>4</v>
      </c>
      <c r="E494" s="160">
        <v>5</v>
      </c>
      <c r="F494" s="161">
        <v>40273</v>
      </c>
      <c r="G494" s="159">
        <v>1</v>
      </c>
      <c r="H494" s="159" t="s">
        <v>153</v>
      </c>
      <c r="I494" s="159" t="s">
        <v>155</v>
      </c>
      <c r="J494" s="159" t="s">
        <v>23</v>
      </c>
      <c r="K494" s="159" t="s">
        <v>23</v>
      </c>
      <c r="L494" s="159">
        <v>11</v>
      </c>
      <c r="M494" s="159">
        <v>495</v>
      </c>
      <c r="N494" s="183">
        <v>4330</v>
      </c>
      <c r="O494" s="159" t="s">
        <v>210</v>
      </c>
      <c r="P494" s="159">
        <f t="shared" si="10"/>
        <v>27215</v>
      </c>
    </row>
    <row r="495" spans="1:16">
      <c r="A495" s="159">
        <v>2010</v>
      </c>
      <c r="B495" s="159">
        <v>2</v>
      </c>
      <c r="C495" s="159">
        <v>4</v>
      </c>
      <c r="E495" s="160">
        <v>5</v>
      </c>
      <c r="F495" s="161">
        <v>40273</v>
      </c>
      <c r="G495" s="159">
        <v>1</v>
      </c>
      <c r="H495" s="159" t="s">
        <v>153</v>
      </c>
      <c r="I495" s="159" t="s">
        <v>156</v>
      </c>
      <c r="J495" s="159" t="s">
        <v>24</v>
      </c>
      <c r="K495" s="159" t="s">
        <v>27</v>
      </c>
      <c r="L495" s="159">
        <v>88</v>
      </c>
      <c r="M495" s="159">
        <v>583</v>
      </c>
      <c r="N495" s="183">
        <v>4330</v>
      </c>
      <c r="O495" s="159" t="s">
        <v>210</v>
      </c>
      <c r="P495" s="159">
        <f t="shared" si="10"/>
        <v>27303</v>
      </c>
    </row>
    <row r="496" spans="1:16">
      <c r="A496" s="159">
        <v>2010</v>
      </c>
      <c r="B496" s="159">
        <v>2</v>
      </c>
      <c r="C496" s="159">
        <v>4</v>
      </c>
      <c r="E496" s="160">
        <v>6</v>
      </c>
      <c r="F496" s="161">
        <v>40274</v>
      </c>
      <c r="G496" s="159">
        <v>2</v>
      </c>
      <c r="H496" s="159" t="s">
        <v>153</v>
      </c>
      <c r="I496" s="159" t="s">
        <v>155</v>
      </c>
      <c r="J496" s="159" t="s">
        <v>23</v>
      </c>
      <c r="K496" s="159" t="s">
        <v>23</v>
      </c>
      <c r="L496" s="159">
        <v>12</v>
      </c>
      <c r="M496" s="159">
        <v>595</v>
      </c>
      <c r="N496" s="183">
        <v>4330</v>
      </c>
      <c r="O496" s="159" t="s">
        <v>210</v>
      </c>
      <c r="P496" s="159">
        <f t="shared" si="10"/>
        <v>27315</v>
      </c>
    </row>
    <row r="497" spans="1:16">
      <c r="A497" s="159">
        <v>2010</v>
      </c>
      <c r="B497" s="159">
        <v>2</v>
      </c>
      <c r="C497" s="159">
        <v>4</v>
      </c>
      <c r="E497" s="160">
        <v>7</v>
      </c>
      <c r="F497" s="161">
        <v>40275</v>
      </c>
      <c r="G497" s="159">
        <v>3</v>
      </c>
      <c r="H497" s="159" t="s">
        <v>153</v>
      </c>
      <c r="I497" s="159" t="s">
        <v>155</v>
      </c>
      <c r="J497" s="159" t="s">
        <v>23</v>
      </c>
      <c r="K497" s="159" t="s">
        <v>23</v>
      </c>
      <c r="L497" s="159">
        <v>11</v>
      </c>
      <c r="M497" s="159">
        <v>606</v>
      </c>
      <c r="N497" s="183">
        <v>4330</v>
      </c>
      <c r="O497" s="159" t="s">
        <v>210</v>
      </c>
      <c r="P497" s="159">
        <f t="shared" si="10"/>
        <v>27326</v>
      </c>
    </row>
    <row r="498" spans="1:16">
      <c r="A498" s="159">
        <v>2010</v>
      </c>
      <c r="B498" s="159">
        <v>2</v>
      </c>
      <c r="C498" s="159">
        <v>4</v>
      </c>
      <c r="E498" s="160">
        <v>8</v>
      </c>
      <c r="F498" s="161">
        <v>40276</v>
      </c>
      <c r="G498" s="159">
        <v>4</v>
      </c>
      <c r="H498" s="159" t="s">
        <v>153</v>
      </c>
      <c r="I498" s="159" t="s">
        <v>155</v>
      </c>
      <c r="J498" s="159" t="s">
        <v>23</v>
      </c>
      <c r="K498" s="159" t="s">
        <v>23</v>
      </c>
      <c r="L498" s="159">
        <v>12</v>
      </c>
      <c r="M498" s="159">
        <v>618</v>
      </c>
      <c r="N498" s="183">
        <v>4330</v>
      </c>
      <c r="O498" s="159" t="s">
        <v>210</v>
      </c>
      <c r="P498" s="159">
        <f t="shared" si="10"/>
        <v>27338</v>
      </c>
    </row>
    <row r="499" spans="1:16">
      <c r="A499" s="159">
        <v>2010</v>
      </c>
      <c r="B499" s="159">
        <v>2</v>
      </c>
      <c r="C499" s="159">
        <v>4</v>
      </c>
      <c r="E499" s="160">
        <v>8</v>
      </c>
      <c r="F499" s="161">
        <v>40276</v>
      </c>
      <c r="G499" s="159">
        <v>4</v>
      </c>
      <c r="H499" s="159" t="s">
        <v>7</v>
      </c>
      <c r="I499" s="159" t="s">
        <v>43</v>
      </c>
      <c r="J499" s="159" t="s">
        <v>23</v>
      </c>
      <c r="K499" s="159" t="s">
        <v>23</v>
      </c>
      <c r="L499" s="159">
        <v>11</v>
      </c>
      <c r="M499" s="159">
        <v>629</v>
      </c>
      <c r="N499" s="183">
        <v>4330</v>
      </c>
      <c r="O499" s="159" t="s">
        <v>210</v>
      </c>
      <c r="P499" s="159">
        <f t="shared" si="10"/>
        <v>27349</v>
      </c>
    </row>
    <row r="500" spans="1:16">
      <c r="A500" s="159">
        <v>2010</v>
      </c>
      <c r="B500" s="159">
        <v>2</v>
      </c>
      <c r="C500" s="159">
        <v>4</v>
      </c>
      <c r="E500" s="160">
        <v>9</v>
      </c>
      <c r="F500" s="161">
        <v>40277</v>
      </c>
      <c r="G500" s="159">
        <v>5</v>
      </c>
      <c r="H500" s="159" t="s">
        <v>153</v>
      </c>
      <c r="I500" s="159" t="s">
        <v>155</v>
      </c>
      <c r="J500" s="159" t="s">
        <v>23</v>
      </c>
      <c r="K500" s="159" t="s">
        <v>23</v>
      </c>
      <c r="L500" s="159">
        <v>12</v>
      </c>
      <c r="M500" s="159">
        <v>641</v>
      </c>
      <c r="N500" s="183">
        <v>4330</v>
      </c>
      <c r="O500" s="159" t="s">
        <v>210</v>
      </c>
      <c r="P500" s="159">
        <f t="shared" si="10"/>
        <v>27361</v>
      </c>
    </row>
    <row r="501" spans="1:16">
      <c r="A501" s="159">
        <v>2010</v>
      </c>
      <c r="B501" s="159">
        <v>2</v>
      </c>
      <c r="C501" s="159">
        <v>4</v>
      </c>
      <c r="E501" s="160">
        <v>12</v>
      </c>
      <c r="F501" s="161">
        <v>40280</v>
      </c>
      <c r="G501" s="159">
        <v>1</v>
      </c>
      <c r="H501" s="159" t="s">
        <v>8</v>
      </c>
      <c r="I501" s="159" t="s">
        <v>143</v>
      </c>
      <c r="J501" s="159" t="s">
        <v>24</v>
      </c>
      <c r="K501" s="159" t="s">
        <v>27</v>
      </c>
      <c r="L501" s="159">
        <v>44</v>
      </c>
      <c r="M501" s="159">
        <v>685</v>
      </c>
      <c r="N501" s="183">
        <v>4330</v>
      </c>
      <c r="O501" s="159" t="s">
        <v>210</v>
      </c>
      <c r="P501" s="159">
        <f t="shared" si="10"/>
        <v>27405</v>
      </c>
    </row>
    <row r="502" spans="1:16">
      <c r="A502" s="159">
        <v>2010</v>
      </c>
      <c r="B502" s="159">
        <v>2</v>
      </c>
      <c r="C502" s="159">
        <v>4</v>
      </c>
      <c r="E502" s="160">
        <v>12</v>
      </c>
      <c r="F502" s="161">
        <v>40280</v>
      </c>
      <c r="G502" s="159">
        <v>1</v>
      </c>
      <c r="H502" s="159" t="s">
        <v>8</v>
      </c>
      <c r="I502" s="159" t="s">
        <v>144</v>
      </c>
      <c r="J502" s="159" t="s">
        <v>24</v>
      </c>
      <c r="K502" s="159" t="s">
        <v>27</v>
      </c>
      <c r="L502" s="159">
        <v>32</v>
      </c>
      <c r="M502" s="159">
        <v>717</v>
      </c>
      <c r="N502" s="183">
        <v>4330</v>
      </c>
      <c r="O502" s="159" t="s">
        <v>210</v>
      </c>
      <c r="P502" s="159">
        <f t="shared" si="10"/>
        <v>27437</v>
      </c>
    </row>
    <row r="503" spans="1:16">
      <c r="A503" s="159">
        <v>2010</v>
      </c>
      <c r="B503" s="159">
        <v>2</v>
      </c>
      <c r="C503" s="159">
        <v>4</v>
      </c>
      <c r="E503" s="160">
        <v>12</v>
      </c>
      <c r="F503" s="161">
        <v>40280</v>
      </c>
      <c r="G503" s="159">
        <v>1</v>
      </c>
      <c r="H503" s="159" t="s">
        <v>8</v>
      </c>
      <c r="I503" s="159" t="s">
        <v>142</v>
      </c>
      <c r="J503" s="159" t="s">
        <v>24</v>
      </c>
      <c r="K503" s="159" t="s">
        <v>27</v>
      </c>
      <c r="L503" s="159">
        <v>30</v>
      </c>
      <c r="M503" s="159">
        <v>747</v>
      </c>
      <c r="N503" s="183">
        <v>4330</v>
      </c>
      <c r="O503" s="159" t="s">
        <v>210</v>
      </c>
      <c r="P503" s="159">
        <f t="shared" si="10"/>
        <v>27467</v>
      </c>
    </row>
    <row r="504" spans="1:16">
      <c r="A504" s="159">
        <v>2010</v>
      </c>
      <c r="B504" s="159">
        <v>2</v>
      </c>
      <c r="C504" s="159">
        <v>4</v>
      </c>
      <c r="E504" s="160">
        <v>12</v>
      </c>
      <c r="F504" s="161">
        <v>40280</v>
      </c>
      <c r="G504" s="159">
        <v>1</v>
      </c>
      <c r="H504" s="159" t="s">
        <v>153</v>
      </c>
      <c r="I504" s="159" t="s">
        <v>155</v>
      </c>
      <c r="J504" s="159" t="s">
        <v>23</v>
      </c>
      <c r="K504" s="159" t="s">
        <v>23</v>
      </c>
      <c r="L504" s="159">
        <v>9</v>
      </c>
      <c r="M504" s="159">
        <v>756</v>
      </c>
      <c r="N504" s="183">
        <v>4330</v>
      </c>
      <c r="O504" s="159" t="s">
        <v>210</v>
      </c>
      <c r="P504" s="159">
        <f t="shared" si="10"/>
        <v>27476</v>
      </c>
    </row>
    <row r="505" spans="1:16">
      <c r="A505" s="159">
        <v>2010</v>
      </c>
      <c r="B505" s="159">
        <v>2</v>
      </c>
      <c r="C505" s="159">
        <v>4</v>
      </c>
      <c r="E505" s="160">
        <v>13</v>
      </c>
      <c r="F505" s="161">
        <v>40281</v>
      </c>
      <c r="G505" s="159">
        <v>2</v>
      </c>
      <c r="H505" s="159" t="s">
        <v>153</v>
      </c>
      <c r="I505" s="159" t="s">
        <v>155</v>
      </c>
      <c r="J505" s="159" t="s">
        <v>23</v>
      </c>
      <c r="K505" s="159" t="s">
        <v>23</v>
      </c>
      <c r="L505" s="159">
        <v>14</v>
      </c>
      <c r="M505" s="159">
        <v>770</v>
      </c>
      <c r="N505" s="183">
        <v>4330</v>
      </c>
      <c r="O505" s="159" t="s">
        <v>210</v>
      </c>
      <c r="P505" s="159">
        <f t="shared" si="10"/>
        <v>27490</v>
      </c>
    </row>
    <row r="506" spans="1:16">
      <c r="A506" s="159">
        <v>2010</v>
      </c>
      <c r="B506" s="159">
        <v>2</v>
      </c>
      <c r="C506" s="159">
        <v>4</v>
      </c>
      <c r="E506" s="160">
        <v>14</v>
      </c>
      <c r="F506" s="161">
        <v>40282</v>
      </c>
      <c r="G506" s="159">
        <v>3</v>
      </c>
      <c r="H506" s="159" t="s">
        <v>128</v>
      </c>
      <c r="I506" s="159" t="s">
        <v>97</v>
      </c>
      <c r="J506" s="159" t="s">
        <v>119</v>
      </c>
      <c r="K506" s="159" t="s">
        <v>122</v>
      </c>
      <c r="L506" s="159">
        <v>440</v>
      </c>
      <c r="M506" s="159">
        <v>1210</v>
      </c>
      <c r="N506" s="183">
        <v>4330</v>
      </c>
      <c r="O506" s="159" t="s">
        <v>210</v>
      </c>
      <c r="P506" s="159">
        <f t="shared" si="10"/>
        <v>27930</v>
      </c>
    </row>
    <row r="507" spans="1:16">
      <c r="A507" s="159">
        <v>2010</v>
      </c>
      <c r="B507" s="159">
        <v>2</v>
      </c>
      <c r="C507" s="159">
        <v>4</v>
      </c>
      <c r="E507" s="160">
        <v>14</v>
      </c>
      <c r="F507" s="161">
        <v>40282</v>
      </c>
      <c r="G507" s="159">
        <v>3</v>
      </c>
      <c r="H507" s="159" t="s">
        <v>153</v>
      </c>
      <c r="I507" s="159" t="s">
        <v>155</v>
      </c>
      <c r="J507" s="159" t="s">
        <v>23</v>
      </c>
      <c r="K507" s="159" t="s">
        <v>23</v>
      </c>
      <c r="L507" s="159">
        <v>11</v>
      </c>
      <c r="M507" s="159">
        <v>1221</v>
      </c>
      <c r="N507" s="183">
        <v>4330</v>
      </c>
      <c r="O507" s="159" t="s">
        <v>210</v>
      </c>
      <c r="P507" s="159">
        <f t="shared" si="10"/>
        <v>27941</v>
      </c>
    </row>
    <row r="508" spans="1:16">
      <c r="A508" s="159">
        <v>2010</v>
      </c>
      <c r="B508" s="159">
        <v>2</v>
      </c>
      <c r="C508" s="159">
        <v>4</v>
      </c>
      <c r="E508" s="160">
        <v>15</v>
      </c>
      <c r="F508" s="161">
        <v>40283</v>
      </c>
      <c r="G508" s="159">
        <v>4</v>
      </c>
      <c r="H508" s="159" t="s">
        <v>153</v>
      </c>
      <c r="I508" s="159" t="s">
        <v>155</v>
      </c>
      <c r="J508" s="159" t="s">
        <v>23</v>
      </c>
      <c r="K508" s="159" t="s">
        <v>23</v>
      </c>
      <c r="L508" s="159">
        <v>12</v>
      </c>
      <c r="M508" s="159">
        <v>1233</v>
      </c>
      <c r="N508" s="183">
        <v>4330</v>
      </c>
      <c r="O508" s="159" t="s">
        <v>210</v>
      </c>
      <c r="P508" s="159">
        <f t="shared" si="10"/>
        <v>27953</v>
      </c>
    </row>
    <row r="509" spans="1:16">
      <c r="A509" s="159">
        <v>2010</v>
      </c>
      <c r="B509" s="159">
        <v>2</v>
      </c>
      <c r="C509" s="159">
        <v>4</v>
      </c>
      <c r="E509" s="160">
        <v>16</v>
      </c>
      <c r="F509" s="161">
        <v>40284</v>
      </c>
      <c r="G509" s="159">
        <v>5</v>
      </c>
      <c r="H509" s="159" t="s">
        <v>153</v>
      </c>
      <c r="I509" s="159" t="s">
        <v>155</v>
      </c>
      <c r="J509" s="159" t="s">
        <v>23</v>
      </c>
      <c r="K509" s="159" t="s">
        <v>23</v>
      </c>
      <c r="L509" s="159">
        <v>11</v>
      </c>
      <c r="M509" s="159">
        <v>1244</v>
      </c>
      <c r="N509" s="183">
        <v>4330</v>
      </c>
      <c r="O509" s="159" t="s">
        <v>210</v>
      </c>
      <c r="P509" s="159">
        <f t="shared" si="10"/>
        <v>27964</v>
      </c>
    </row>
    <row r="510" spans="1:16">
      <c r="A510" s="159">
        <v>2010</v>
      </c>
      <c r="B510" s="159">
        <v>2</v>
      </c>
      <c r="C510" s="159">
        <v>4</v>
      </c>
      <c r="E510" s="160">
        <v>16</v>
      </c>
      <c r="F510" s="161">
        <v>40284</v>
      </c>
      <c r="G510" s="159">
        <v>5</v>
      </c>
      <c r="H510" s="159" t="s">
        <v>8</v>
      </c>
      <c r="I510" s="159" t="s">
        <v>131</v>
      </c>
      <c r="J510" s="159" t="s">
        <v>24</v>
      </c>
      <c r="K510" s="159" t="s">
        <v>27</v>
      </c>
      <c r="L510" s="159">
        <v>20</v>
      </c>
      <c r="M510" s="159">
        <v>1264</v>
      </c>
      <c r="N510" s="183">
        <v>4330</v>
      </c>
      <c r="O510" s="159" t="s">
        <v>210</v>
      </c>
      <c r="P510" s="159">
        <f t="shared" si="10"/>
        <v>27984</v>
      </c>
    </row>
    <row r="511" spans="1:16">
      <c r="A511" s="159">
        <v>2010</v>
      </c>
      <c r="B511" s="159">
        <v>2</v>
      </c>
      <c r="C511" s="159">
        <v>4</v>
      </c>
      <c r="E511" s="160">
        <v>17</v>
      </c>
      <c r="F511" s="161">
        <v>40285</v>
      </c>
      <c r="G511" s="159">
        <v>6</v>
      </c>
      <c r="H511" s="159" t="s">
        <v>8</v>
      </c>
      <c r="I511" s="159" t="s">
        <v>130</v>
      </c>
      <c r="J511" s="159" t="s">
        <v>24</v>
      </c>
      <c r="K511" s="159" t="s">
        <v>197</v>
      </c>
      <c r="L511" s="159">
        <v>62</v>
      </c>
      <c r="M511" s="159">
        <v>1326</v>
      </c>
      <c r="N511" s="183">
        <v>4330</v>
      </c>
      <c r="O511" s="159" t="s">
        <v>210</v>
      </c>
      <c r="P511" s="159">
        <f t="shared" si="10"/>
        <v>28046</v>
      </c>
    </row>
    <row r="512" spans="1:16">
      <c r="A512" s="159">
        <v>2010</v>
      </c>
      <c r="B512" s="159">
        <v>2</v>
      </c>
      <c r="C512" s="159">
        <v>4</v>
      </c>
      <c r="E512" s="160">
        <v>19</v>
      </c>
      <c r="F512" s="161">
        <v>40287</v>
      </c>
      <c r="G512" s="159">
        <v>1</v>
      </c>
      <c r="H512" s="159" t="s">
        <v>153</v>
      </c>
      <c r="I512" s="159" t="s">
        <v>155</v>
      </c>
      <c r="J512" s="159" t="s">
        <v>23</v>
      </c>
      <c r="K512" s="159" t="s">
        <v>23</v>
      </c>
      <c r="L512" s="159">
        <v>11</v>
      </c>
      <c r="M512" s="159">
        <v>1337</v>
      </c>
      <c r="N512" s="183">
        <v>4330</v>
      </c>
      <c r="O512" s="159" t="s">
        <v>210</v>
      </c>
      <c r="P512" s="159">
        <f t="shared" si="10"/>
        <v>28057</v>
      </c>
    </row>
    <row r="513" spans="1:16">
      <c r="A513" s="159">
        <v>2010</v>
      </c>
      <c r="B513" s="159">
        <v>2</v>
      </c>
      <c r="C513" s="159">
        <v>4</v>
      </c>
      <c r="E513" s="160">
        <v>20</v>
      </c>
      <c r="F513" s="161">
        <v>40288</v>
      </c>
      <c r="G513" s="159">
        <v>2</v>
      </c>
      <c r="H513" s="159" t="s">
        <v>153</v>
      </c>
      <c r="I513" s="159" t="s">
        <v>155</v>
      </c>
      <c r="J513" s="159" t="s">
        <v>23</v>
      </c>
      <c r="K513" s="159" t="s">
        <v>23</v>
      </c>
      <c r="L513" s="159">
        <v>12</v>
      </c>
      <c r="M513" s="159">
        <v>1349</v>
      </c>
      <c r="N513" s="183">
        <v>4330</v>
      </c>
      <c r="O513" s="159" t="s">
        <v>210</v>
      </c>
      <c r="P513" s="159">
        <f t="shared" si="10"/>
        <v>28069</v>
      </c>
    </row>
    <row r="514" spans="1:16">
      <c r="A514" s="159">
        <v>2010</v>
      </c>
      <c r="B514" s="159">
        <v>2</v>
      </c>
      <c r="C514" s="159">
        <v>4</v>
      </c>
      <c r="E514" s="160">
        <v>21</v>
      </c>
      <c r="F514" s="161">
        <v>40289</v>
      </c>
      <c r="G514" s="159">
        <v>3</v>
      </c>
      <c r="H514" s="159" t="s">
        <v>153</v>
      </c>
      <c r="I514" s="159" t="s">
        <v>155</v>
      </c>
      <c r="J514" s="159" t="s">
        <v>23</v>
      </c>
      <c r="K514" s="159" t="s">
        <v>23</v>
      </c>
      <c r="L514" s="159">
        <v>11</v>
      </c>
      <c r="M514" s="159">
        <v>1360</v>
      </c>
      <c r="N514" s="183">
        <v>4330</v>
      </c>
      <c r="O514" s="159" t="s">
        <v>210</v>
      </c>
      <c r="P514" s="159">
        <f t="shared" si="10"/>
        <v>28080</v>
      </c>
    </row>
    <row r="515" spans="1:16">
      <c r="A515" s="159">
        <v>2010</v>
      </c>
      <c r="B515" s="159">
        <v>2</v>
      </c>
      <c r="C515" s="159">
        <v>4</v>
      </c>
      <c r="E515" s="160">
        <v>22</v>
      </c>
      <c r="F515" s="161">
        <v>40290</v>
      </c>
      <c r="G515" s="159">
        <v>4</v>
      </c>
      <c r="H515" s="159" t="s">
        <v>153</v>
      </c>
      <c r="I515" s="159" t="s">
        <v>155</v>
      </c>
      <c r="J515" s="159" t="s">
        <v>23</v>
      </c>
      <c r="K515" s="159" t="s">
        <v>23</v>
      </c>
      <c r="L515" s="159">
        <v>12</v>
      </c>
      <c r="M515" s="159">
        <v>1372</v>
      </c>
      <c r="N515" s="183">
        <v>4330</v>
      </c>
      <c r="O515" s="159" t="s">
        <v>210</v>
      </c>
      <c r="P515" s="159">
        <f t="shared" si="10"/>
        <v>28092</v>
      </c>
    </row>
    <row r="516" spans="1:16">
      <c r="A516" s="159">
        <v>2010</v>
      </c>
      <c r="B516" s="159">
        <v>2</v>
      </c>
      <c r="C516" s="159">
        <v>4</v>
      </c>
      <c r="E516" s="160">
        <v>23</v>
      </c>
      <c r="F516" s="161">
        <v>40291</v>
      </c>
      <c r="G516" s="159">
        <v>5</v>
      </c>
      <c r="H516" s="159" t="s">
        <v>153</v>
      </c>
      <c r="I516" s="159" t="s">
        <v>155</v>
      </c>
      <c r="J516" s="159" t="s">
        <v>23</v>
      </c>
      <c r="K516" s="159" t="s">
        <v>23</v>
      </c>
      <c r="L516" s="159">
        <v>12</v>
      </c>
      <c r="M516" s="159">
        <v>1384</v>
      </c>
      <c r="N516" s="183">
        <v>4330</v>
      </c>
      <c r="O516" s="159" t="s">
        <v>210</v>
      </c>
      <c r="P516" s="159">
        <f t="shared" ref="P516:P559" si="12">SUM(P515,L516)</f>
        <v>28104</v>
      </c>
    </row>
    <row r="517" spans="1:16">
      <c r="A517" s="159">
        <v>2010</v>
      </c>
      <c r="B517" s="159">
        <v>2</v>
      </c>
      <c r="C517" s="159">
        <v>4</v>
      </c>
      <c r="E517" s="160">
        <v>24</v>
      </c>
      <c r="F517" s="161">
        <v>40292</v>
      </c>
      <c r="G517" s="159">
        <v>6</v>
      </c>
      <c r="H517" s="159" t="s">
        <v>8</v>
      </c>
      <c r="I517" s="159" t="s">
        <v>133</v>
      </c>
      <c r="J517" s="159" t="s">
        <v>24</v>
      </c>
      <c r="K517" s="159" t="s">
        <v>27</v>
      </c>
      <c r="L517" s="159">
        <v>22</v>
      </c>
      <c r="M517" s="159">
        <v>1406</v>
      </c>
      <c r="N517" s="183">
        <v>4330</v>
      </c>
      <c r="O517" s="159" t="s">
        <v>210</v>
      </c>
      <c r="P517" s="159">
        <f t="shared" si="12"/>
        <v>28126</v>
      </c>
    </row>
    <row r="518" spans="1:16">
      <c r="A518" s="159">
        <v>2010</v>
      </c>
      <c r="B518" s="159">
        <v>2</v>
      </c>
      <c r="C518" s="159">
        <v>4</v>
      </c>
      <c r="E518" s="160">
        <v>26</v>
      </c>
      <c r="F518" s="161">
        <v>40294</v>
      </c>
      <c r="G518" s="159">
        <v>1</v>
      </c>
      <c r="H518" s="159" t="s">
        <v>153</v>
      </c>
      <c r="I518" s="159" t="s">
        <v>155</v>
      </c>
      <c r="J518" s="159" t="s">
        <v>23</v>
      </c>
      <c r="K518" s="159" t="s">
        <v>23</v>
      </c>
      <c r="L518" s="159">
        <v>13</v>
      </c>
      <c r="M518" s="159">
        <v>1419</v>
      </c>
      <c r="N518" s="183">
        <v>4330</v>
      </c>
      <c r="O518" s="159" t="s">
        <v>210</v>
      </c>
      <c r="P518" s="159">
        <f t="shared" si="12"/>
        <v>28139</v>
      </c>
    </row>
    <row r="519" spans="1:16">
      <c r="A519" s="159">
        <v>2010</v>
      </c>
      <c r="B519" s="159">
        <v>2</v>
      </c>
      <c r="C519" s="159">
        <v>4</v>
      </c>
      <c r="E519" s="160">
        <v>27</v>
      </c>
      <c r="F519" s="161">
        <v>40295</v>
      </c>
      <c r="G519" s="159">
        <v>2</v>
      </c>
      <c r="H519" s="159" t="s">
        <v>153</v>
      </c>
      <c r="I519" s="159" t="s">
        <v>155</v>
      </c>
      <c r="J519" s="159" t="s">
        <v>23</v>
      </c>
      <c r="K519" s="159" t="s">
        <v>23</v>
      </c>
      <c r="L519" s="159">
        <v>9</v>
      </c>
      <c r="M519" s="159">
        <v>1428</v>
      </c>
      <c r="N519" s="183">
        <v>4330</v>
      </c>
      <c r="O519" s="159" t="s">
        <v>210</v>
      </c>
      <c r="P519" s="159">
        <f t="shared" si="12"/>
        <v>28148</v>
      </c>
    </row>
    <row r="520" spans="1:16">
      <c r="A520" s="159">
        <v>2010</v>
      </c>
      <c r="B520" s="159">
        <v>2</v>
      </c>
      <c r="C520" s="159">
        <v>4</v>
      </c>
      <c r="E520" s="160">
        <v>28</v>
      </c>
      <c r="F520" s="161">
        <v>40296</v>
      </c>
      <c r="G520" s="159">
        <v>3</v>
      </c>
      <c r="H520" s="159" t="s">
        <v>153</v>
      </c>
      <c r="I520" s="159" t="s">
        <v>155</v>
      </c>
      <c r="J520" s="159" t="s">
        <v>23</v>
      </c>
      <c r="K520" s="159" t="s">
        <v>23</v>
      </c>
      <c r="L520" s="159">
        <v>14</v>
      </c>
      <c r="M520" s="159">
        <v>1442</v>
      </c>
      <c r="N520" s="183">
        <v>4330</v>
      </c>
      <c r="O520" s="159" t="s">
        <v>210</v>
      </c>
      <c r="P520" s="159">
        <f t="shared" si="12"/>
        <v>28162</v>
      </c>
    </row>
    <row r="521" spans="1:16">
      <c r="A521" s="159">
        <v>2010</v>
      </c>
      <c r="B521" s="159">
        <v>2</v>
      </c>
      <c r="C521" s="159">
        <v>4</v>
      </c>
      <c r="E521" s="160">
        <v>29</v>
      </c>
      <c r="F521" s="161">
        <v>40297</v>
      </c>
      <c r="G521" s="159">
        <v>4</v>
      </c>
      <c r="H521" s="159" t="s">
        <v>153</v>
      </c>
      <c r="I521" s="159" t="s">
        <v>155</v>
      </c>
      <c r="J521" s="159" t="s">
        <v>23</v>
      </c>
      <c r="K521" s="159" t="s">
        <v>23</v>
      </c>
      <c r="L521" s="159">
        <v>10</v>
      </c>
      <c r="M521" s="159">
        <v>1452</v>
      </c>
      <c r="N521" s="183">
        <v>4330</v>
      </c>
      <c r="O521" s="159" t="s">
        <v>210</v>
      </c>
      <c r="P521" s="159">
        <f t="shared" si="12"/>
        <v>28172</v>
      </c>
    </row>
    <row r="522" spans="1:16" s="168" customFormat="1">
      <c r="A522" s="165">
        <v>2010</v>
      </c>
      <c r="B522" s="165">
        <v>2</v>
      </c>
      <c r="C522" s="165">
        <v>4</v>
      </c>
      <c r="D522" s="165"/>
      <c r="E522" s="166">
        <v>30</v>
      </c>
      <c r="F522" s="167">
        <v>40298</v>
      </c>
      <c r="G522" s="165">
        <v>5</v>
      </c>
      <c r="H522" s="165" t="s">
        <v>153</v>
      </c>
      <c r="I522" s="165" t="s">
        <v>155</v>
      </c>
      <c r="J522" s="165" t="s">
        <v>23</v>
      </c>
      <c r="K522" s="165" t="s">
        <v>23</v>
      </c>
      <c r="L522" s="165">
        <v>10</v>
      </c>
      <c r="M522" s="165">
        <v>1462</v>
      </c>
      <c r="N522" s="183">
        <v>4330</v>
      </c>
      <c r="O522" s="159" t="s">
        <v>210</v>
      </c>
      <c r="P522" s="159">
        <f t="shared" si="12"/>
        <v>28182</v>
      </c>
    </row>
    <row r="523" spans="1:16">
      <c r="A523" s="159">
        <v>2010</v>
      </c>
      <c r="B523" s="159">
        <v>2</v>
      </c>
      <c r="C523" s="159">
        <v>5</v>
      </c>
      <c r="E523" s="160">
        <v>1</v>
      </c>
      <c r="F523" s="161" t="s">
        <v>219</v>
      </c>
      <c r="G523" s="159">
        <v>6</v>
      </c>
      <c r="H523" s="159" t="s">
        <v>8</v>
      </c>
      <c r="I523" s="159" t="s">
        <v>130</v>
      </c>
      <c r="J523" s="159" t="s">
        <v>24</v>
      </c>
      <c r="K523" s="159" t="s">
        <v>27</v>
      </c>
      <c r="L523" s="159">
        <v>46</v>
      </c>
      <c r="M523" s="159">
        <v>46</v>
      </c>
      <c r="N523" s="183">
        <v>4330</v>
      </c>
      <c r="O523" s="159" t="s">
        <v>210</v>
      </c>
      <c r="P523" s="159">
        <f t="shared" si="12"/>
        <v>28228</v>
      </c>
    </row>
    <row r="524" spans="1:16">
      <c r="A524" s="159">
        <v>2010</v>
      </c>
      <c r="B524" s="159">
        <v>2</v>
      </c>
      <c r="C524" s="159">
        <v>5</v>
      </c>
      <c r="E524" s="160">
        <v>1</v>
      </c>
      <c r="F524" s="161" t="s">
        <v>219</v>
      </c>
      <c r="G524" s="159">
        <v>6</v>
      </c>
      <c r="H524" s="159" t="s">
        <v>7</v>
      </c>
      <c r="I524" s="159" t="s">
        <v>58</v>
      </c>
      <c r="J524" s="159" t="s">
        <v>24</v>
      </c>
      <c r="K524" s="159" t="s">
        <v>27</v>
      </c>
      <c r="L524" s="159">
        <v>45</v>
      </c>
      <c r="M524" s="159">
        <v>91</v>
      </c>
      <c r="N524" s="183">
        <v>4330</v>
      </c>
      <c r="O524" s="159" t="s">
        <v>210</v>
      </c>
      <c r="P524" s="159">
        <f t="shared" si="12"/>
        <v>28273</v>
      </c>
    </row>
    <row r="525" spans="1:16">
      <c r="A525" s="159">
        <v>2010</v>
      </c>
      <c r="B525" s="159">
        <v>2</v>
      </c>
      <c r="C525" s="159">
        <v>5</v>
      </c>
      <c r="E525" s="160">
        <v>2</v>
      </c>
      <c r="F525" s="161" t="s">
        <v>220</v>
      </c>
      <c r="G525" s="159">
        <v>7</v>
      </c>
      <c r="H525" s="159" t="s">
        <v>128</v>
      </c>
      <c r="I525" s="159" t="s">
        <v>97</v>
      </c>
      <c r="J525" s="159" t="s">
        <v>119</v>
      </c>
      <c r="K525" s="159" t="s">
        <v>122</v>
      </c>
      <c r="L525" s="159">
        <v>440</v>
      </c>
      <c r="M525" s="159">
        <v>486</v>
      </c>
      <c r="N525" s="183">
        <v>4330</v>
      </c>
      <c r="O525" s="159" t="s">
        <v>210</v>
      </c>
      <c r="P525" s="159">
        <f t="shared" si="12"/>
        <v>28713</v>
      </c>
    </row>
    <row r="526" spans="1:16">
      <c r="A526" s="159">
        <v>2010</v>
      </c>
      <c r="B526" s="159">
        <v>2</v>
      </c>
      <c r="C526" s="159">
        <v>5</v>
      </c>
      <c r="E526" s="160">
        <v>2</v>
      </c>
      <c r="F526" s="161" t="s">
        <v>220</v>
      </c>
      <c r="G526" s="159">
        <v>7</v>
      </c>
      <c r="H526" s="159" t="s">
        <v>167</v>
      </c>
      <c r="I526" s="159" t="s">
        <v>133</v>
      </c>
      <c r="J526" s="159" t="s">
        <v>24</v>
      </c>
      <c r="K526" s="159" t="s">
        <v>27</v>
      </c>
      <c r="L526" s="159">
        <v>400</v>
      </c>
      <c r="M526" s="159">
        <v>491</v>
      </c>
      <c r="N526" s="183">
        <v>4330</v>
      </c>
      <c r="O526" s="159" t="s">
        <v>210</v>
      </c>
      <c r="P526" s="159">
        <f t="shared" si="12"/>
        <v>29113</v>
      </c>
    </row>
    <row r="527" spans="1:16">
      <c r="A527" s="159">
        <v>2010</v>
      </c>
      <c r="B527" s="159">
        <v>2</v>
      </c>
      <c r="C527" s="159">
        <v>5</v>
      </c>
      <c r="E527" s="160">
        <v>2</v>
      </c>
      <c r="F527" s="161" t="s">
        <v>220</v>
      </c>
      <c r="G527" s="159">
        <v>7</v>
      </c>
      <c r="H527" s="159" t="s">
        <v>7</v>
      </c>
      <c r="I527" s="159" t="s">
        <v>58</v>
      </c>
      <c r="J527" s="159" t="s">
        <v>24</v>
      </c>
      <c r="K527" s="159" t="s">
        <v>27</v>
      </c>
      <c r="L527" s="159">
        <v>22</v>
      </c>
      <c r="M527" s="159">
        <v>513</v>
      </c>
      <c r="N527" s="183">
        <v>4330</v>
      </c>
      <c r="O527" s="159" t="s">
        <v>210</v>
      </c>
      <c r="P527" s="159">
        <f t="shared" si="12"/>
        <v>29135</v>
      </c>
    </row>
    <row r="528" spans="1:16">
      <c r="A528" s="159">
        <v>2010</v>
      </c>
      <c r="B528" s="159">
        <v>2</v>
      </c>
      <c r="C528" s="159">
        <v>5</v>
      </c>
      <c r="E528" s="160">
        <v>2</v>
      </c>
      <c r="F528" s="161" t="s">
        <v>220</v>
      </c>
      <c r="G528" s="159">
        <v>7</v>
      </c>
      <c r="H528" s="159" t="s">
        <v>7</v>
      </c>
      <c r="I528" s="159" t="s">
        <v>43</v>
      </c>
      <c r="J528" s="159" t="s">
        <v>23</v>
      </c>
      <c r="K528" s="159" t="s">
        <v>23</v>
      </c>
      <c r="L528" s="159">
        <v>16</v>
      </c>
      <c r="M528" s="159">
        <v>529</v>
      </c>
      <c r="N528" s="183">
        <v>4330</v>
      </c>
      <c r="O528" s="159" t="s">
        <v>210</v>
      </c>
      <c r="P528" s="159">
        <f t="shared" si="12"/>
        <v>29151</v>
      </c>
    </row>
    <row r="529" spans="1:16">
      <c r="A529" s="159">
        <v>2010</v>
      </c>
      <c r="B529" s="159">
        <v>2</v>
      </c>
      <c r="C529" s="159">
        <v>5</v>
      </c>
      <c r="E529" s="160">
        <v>3</v>
      </c>
      <c r="F529" s="161" t="s">
        <v>221</v>
      </c>
      <c r="G529" s="159">
        <v>1</v>
      </c>
      <c r="H529" s="159" t="s">
        <v>153</v>
      </c>
      <c r="I529" s="159" t="s">
        <v>155</v>
      </c>
      <c r="J529" s="159" t="s">
        <v>23</v>
      </c>
      <c r="K529" s="159" t="s">
        <v>23</v>
      </c>
      <c r="L529" s="159">
        <v>12</v>
      </c>
      <c r="M529" s="159">
        <v>541</v>
      </c>
      <c r="N529" s="183">
        <v>4330</v>
      </c>
      <c r="O529" s="159" t="s">
        <v>210</v>
      </c>
      <c r="P529" s="159">
        <f t="shared" si="12"/>
        <v>29163</v>
      </c>
    </row>
    <row r="530" spans="1:16">
      <c r="A530" s="159">
        <v>2010</v>
      </c>
      <c r="B530" s="159">
        <v>2</v>
      </c>
      <c r="C530" s="159">
        <v>5</v>
      </c>
      <c r="E530" s="160">
        <v>3</v>
      </c>
      <c r="F530" s="161" t="s">
        <v>221</v>
      </c>
      <c r="G530" s="159">
        <v>1</v>
      </c>
      <c r="H530" s="159" t="s">
        <v>153</v>
      </c>
      <c r="I530" s="159" t="s">
        <v>156</v>
      </c>
      <c r="J530" s="159" t="s">
        <v>24</v>
      </c>
      <c r="K530" s="159" t="s">
        <v>27</v>
      </c>
      <c r="L530" s="159">
        <v>88</v>
      </c>
      <c r="M530" s="159">
        <v>629</v>
      </c>
      <c r="N530" s="183">
        <v>4330</v>
      </c>
      <c r="O530" s="159" t="s">
        <v>210</v>
      </c>
      <c r="P530" s="159">
        <f t="shared" si="12"/>
        <v>29251</v>
      </c>
    </row>
    <row r="531" spans="1:16">
      <c r="A531" s="159">
        <v>2010</v>
      </c>
      <c r="B531" s="159">
        <v>2</v>
      </c>
      <c r="C531" s="159">
        <v>5</v>
      </c>
      <c r="E531" s="160">
        <v>4</v>
      </c>
      <c r="F531" s="161" t="s">
        <v>222</v>
      </c>
      <c r="G531" s="159">
        <v>2</v>
      </c>
      <c r="H531" s="159" t="s">
        <v>153</v>
      </c>
      <c r="I531" s="159" t="s">
        <v>155</v>
      </c>
      <c r="J531" s="159" t="s">
        <v>23</v>
      </c>
      <c r="K531" s="159" t="s">
        <v>23</v>
      </c>
      <c r="L531" s="159">
        <v>15</v>
      </c>
      <c r="M531" s="159">
        <v>644</v>
      </c>
      <c r="N531" s="183">
        <v>4330</v>
      </c>
      <c r="O531" s="159" t="s">
        <v>210</v>
      </c>
      <c r="P531" s="159">
        <f t="shared" si="12"/>
        <v>29266</v>
      </c>
    </row>
    <row r="532" spans="1:16">
      <c r="A532" s="159">
        <v>2010</v>
      </c>
      <c r="B532" s="159">
        <v>2</v>
      </c>
      <c r="C532" s="159">
        <v>5</v>
      </c>
      <c r="E532" s="160">
        <v>5</v>
      </c>
      <c r="F532" s="161" t="s">
        <v>223</v>
      </c>
      <c r="G532" s="159">
        <v>3</v>
      </c>
      <c r="H532" s="159" t="s">
        <v>153</v>
      </c>
      <c r="I532" s="159" t="s">
        <v>155</v>
      </c>
      <c r="J532" s="159" t="s">
        <v>23</v>
      </c>
      <c r="K532" s="159" t="s">
        <v>23</v>
      </c>
      <c r="L532" s="159">
        <v>15</v>
      </c>
      <c r="M532" s="159">
        <v>659</v>
      </c>
      <c r="N532" s="183">
        <v>4330</v>
      </c>
      <c r="O532" s="159" t="s">
        <v>210</v>
      </c>
      <c r="P532" s="159">
        <f t="shared" si="12"/>
        <v>29281</v>
      </c>
    </row>
    <row r="533" spans="1:16">
      <c r="A533" s="159">
        <v>2010</v>
      </c>
      <c r="B533" s="159">
        <v>2</v>
      </c>
      <c r="C533" s="159">
        <v>5</v>
      </c>
      <c r="E533" s="160">
        <v>6</v>
      </c>
      <c r="F533" s="161" t="s">
        <v>224</v>
      </c>
      <c r="G533" s="159">
        <v>4</v>
      </c>
      <c r="H533" s="159" t="s">
        <v>153</v>
      </c>
      <c r="I533" s="159" t="s">
        <v>155</v>
      </c>
      <c r="J533" s="159" t="s">
        <v>23</v>
      </c>
      <c r="K533" s="159" t="s">
        <v>23</v>
      </c>
      <c r="L533" s="159">
        <v>15</v>
      </c>
      <c r="M533" s="159">
        <v>674</v>
      </c>
      <c r="N533" s="183">
        <v>4330</v>
      </c>
      <c r="O533" s="159" t="s">
        <v>210</v>
      </c>
      <c r="P533" s="159">
        <f t="shared" si="12"/>
        <v>29296</v>
      </c>
    </row>
    <row r="534" spans="1:16">
      <c r="A534" s="159">
        <v>2010</v>
      </c>
      <c r="B534" s="159">
        <v>2</v>
      </c>
      <c r="C534" s="159">
        <v>5</v>
      </c>
      <c r="E534" s="160">
        <v>8</v>
      </c>
      <c r="F534" s="161" t="s">
        <v>225</v>
      </c>
      <c r="G534" s="159">
        <v>6</v>
      </c>
      <c r="H534" s="159" t="s">
        <v>7</v>
      </c>
      <c r="I534" s="159" t="s">
        <v>97</v>
      </c>
      <c r="J534" s="159" t="s">
        <v>23</v>
      </c>
      <c r="K534" s="159" t="s">
        <v>23</v>
      </c>
      <c r="L534" s="159">
        <v>10</v>
      </c>
      <c r="M534" s="159">
        <v>684</v>
      </c>
      <c r="N534" s="183">
        <v>4330</v>
      </c>
      <c r="O534" s="159" t="s">
        <v>210</v>
      </c>
      <c r="P534" s="159">
        <f t="shared" si="12"/>
        <v>29306</v>
      </c>
    </row>
    <row r="535" spans="1:16">
      <c r="A535" s="159">
        <v>2010</v>
      </c>
      <c r="B535" s="159">
        <v>2</v>
      </c>
      <c r="C535" s="159">
        <v>5</v>
      </c>
      <c r="E535" s="160">
        <v>9</v>
      </c>
      <c r="F535" s="161" t="s">
        <v>226</v>
      </c>
      <c r="G535" s="159">
        <v>7</v>
      </c>
      <c r="H535" s="159" t="s">
        <v>8</v>
      </c>
      <c r="I535" s="159" t="s">
        <v>130</v>
      </c>
      <c r="J535" s="159" t="s">
        <v>24</v>
      </c>
      <c r="K535" s="159" t="s">
        <v>27</v>
      </c>
      <c r="L535" s="159">
        <v>38</v>
      </c>
      <c r="M535" s="159">
        <v>722</v>
      </c>
      <c r="N535" s="183">
        <v>4330</v>
      </c>
      <c r="O535" s="159" t="s">
        <v>210</v>
      </c>
      <c r="P535" s="159">
        <f t="shared" si="12"/>
        <v>29344</v>
      </c>
    </row>
    <row r="536" spans="1:16">
      <c r="A536" s="159">
        <v>2010</v>
      </c>
      <c r="B536" s="159">
        <v>2</v>
      </c>
      <c r="C536" s="159">
        <v>5</v>
      </c>
      <c r="E536" s="160">
        <v>10</v>
      </c>
      <c r="F536" s="161" t="s">
        <v>227</v>
      </c>
      <c r="G536" s="159">
        <v>1</v>
      </c>
      <c r="H536" s="159" t="s">
        <v>153</v>
      </c>
      <c r="I536" s="159" t="s">
        <v>155</v>
      </c>
      <c r="J536" s="159" t="s">
        <v>23</v>
      </c>
      <c r="K536" s="159" t="s">
        <v>23</v>
      </c>
      <c r="L536" s="159">
        <v>12</v>
      </c>
      <c r="M536" s="159">
        <v>734</v>
      </c>
      <c r="N536" s="183">
        <v>4330</v>
      </c>
      <c r="O536" s="159" t="s">
        <v>210</v>
      </c>
      <c r="P536" s="159">
        <f t="shared" si="12"/>
        <v>29356</v>
      </c>
    </row>
    <row r="537" spans="1:16">
      <c r="A537" s="159">
        <v>2010</v>
      </c>
      <c r="B537" s="159">
        <v>2</v>
      </c>
      <c r="C537" s="159">
        <v>5</v>
      </c>
      <c r="E537" s="160">
        <v>11</v>
      </c>
      <c r="F537" s="161" t="s">
        <v>228</v>
      </c>
      <c r="G537" s="159">
        <v>2</v>
      </c>
      <c r="H537" s="159" t="s">
        <v>153</v>
      </c>
      <c r="I537" s="159" t="s">
        <v>155</v>
      </c>
      <c r="J537" s="159" t="s">
        <v>23</v>
      </c>
      <c r="K537" s="159" t="s">
        <v>23</v>
      </c>
      <c r="L537" s="159">
        <v>14</v>
      </c>
      <c r="M537" s="159">
        <v>748</v>
      </c>
      <c r="N537" s="183">
        <v>4330</v>
      </c>
      <c r="O537" s="159" t="s">
        <v>210</v>
      </c>
      <c r="P537" s="159">
        <f t="shared" si="12"/>
        <v>29370</v>
      </c>
    </row>
    <row r="538" spans="1:16">
      <c r="A538" s="159">
        <v>2010</v>
      </c>
      <c r="B538" s="159">
        <v>2</v>
      </c>
      <c r="C538" s="159">
        <v>5</v>
      </c>
      <c r="E538" s="160">
        <v>12</v>
      </c>
      <c r="F538" s="161" t="s">
        <v>229</v>
      </c>
      <c r="G538" s="159">
        <v>3</v>
      </c>
      <c r="H538" s="159" t="s">
        <v>153</v>
      </c>
      <c r="I538" s="159" t="s">
        <v>155</v>
      </c>
      <c r="J538" s="159" t="s">
        <v>23</v>
      </c>
      <c r="K538" s="159" t="s">
        <v>23</v>
      </c>
      <c r="L538" s="159">
        <v>14</v>
      </c>
      <c r="M538" s="159">
        <v>762</v>
      </c>
      <c r="N538" s="183">
        <v>4330</v>
      </c>
      <c r="O538" s="159" t="s">
        <v>210</v>
      </c>
      <c r="P538" s="159">
        <f t="shared" si="12"/>
        <v>29384</v>
      </c>
    </row>
    <row r="539" spans="1:16">
      <c r="A539" s="159">
        <v>2010</v>
      </c>
      <c r="B539" s="159">
        <v>2</v>
      </c>
      <c r="C539" s="159">
        <v>5</v>
      </c>
      <c r="E539" s="160">
        <v>13</v>
      </c>
      <c r="F539" s="161" t="s">
        <v>230</v>
      </c>
      <c r="G539" s="159">
        <v>4</v>
      </c>
      <c r="H539" s="159" t="s">
        <v>153</v>
      </c>
      <c r="I539" s="159" t="s">
        <v>155</v>
      </c>
      <c r="J539" s="159" t="s">
        <v>23</v>
      </c>
      <c r="K539" s="159" t="s">
        <v>23</v>
      </c>
      <c r="L539" s="159">
        <v>15</v>
      </c>
      <c r="M539" s="159">
        <v>777</v>
      </c>
      <c r="N539" s="183">
        <v>4330</v>
      </c>
      <c r="O539" s="159" t="s">
        <v>210</v>
      </c>
      <c r="P539" s="159">
        <f t="shared" si="12"/>
        <v>29399</v>
      </c>
    </row>
    <row r="540" spans="1:16">
      <c r="A540" s="159">
        <v>2010</v>
      </c>
      <c r="B540" s="159">
        <v>2</v>
      </c>
      <c r="C540" s="159">
        <v>5</v>
      </c>
      <c r="E540" s="160">
        <v>14</v>
      </c>
      <c r="F540" s="161" t="s">
        <v>231</v>
      </c>
      <c r="G540" s="159">
        <v>5</v>
      </c>
      <c r="H540" s="159" t="s">
        <v>139</v>
      </c>
      <c r="I540" s="159" t="s">
        <v>45</v>
      </c>
      <c r="J540" s="159" t="s">
        <v>24</v>
      </c>
      <c r="K540" s="159" t="s">
        <v>27</v>
      </c>
      <c r="L540" s="159">
        <v>40</v>
      </c>
      <c r="M540" s="159">
        <v>817</v>
      </c>
      <c r="N540" s="183">
        <v>4330</v>
      </c>
      <c r="O540" s="159" t="s">
        <v>210</v>
      </c>
      <c r="P540" s="159">
        <f t="shared" si="12"/>
        <v>29439</v>
      </c>
    </row>
    <row r="541" spans="1:16">
      <c r="A541" s="159">
        <v>2010</v>
      </c>
      <c r="B541" s="159">
        <v>2</v>
      </c>
      <c r="C541" s="159">
        <v>5</v>
      </c>
      <c r="E541" s="160">
        <v>14</v>
      </c>
      <c r="F541" s="161" t="s">
        <v>231</v>
      </c>
      <c r="G541" s="159">
        <v>5</v>
      </c>
      <c r="H541" s="159" t="s">
        <v>139</v>
      </c>
      <c r="I541" s="159" t="s">
        <v>10</v>
      </c>
      <c r="J541" s="159" t="s">
        <v>24</v>
      </c>
      <c r="K541" s="159" t="s">
        <v>27</v>
      </c>
      <c r="L541" s="159">
        <v>28</v>
      </c>
      <c r="M541" s="159">
        <v>845</v>
      </c>
      <c r="N541" s="183">
        <v>4330</v>
      </c>
      <c r="O541" s="159" t="s">
        <v>210</v>
      </c>
      <c r="P541" s="159">
        <f t="shared" si="12"/>
        <v>29467</v>
      </c>
    </row>
    <row r="542" spans="1:16">
      <c r="A542" s="159">
        <v>2010</v>
      </c>
      <c r="B542" s="159">
        <v>2</v>
      </c>
      <c r="C542" s="159">
        <v>5</v>
      </c>
      <c r="E542" s="160">
        <v>16</v>
      </c>
      <c r="F542" s="161" t="s">
        <v>232</v>
      </c>
      <c r="G542" s="159">
        <v>7</v>
      </c>
      <c r="H542" s="159" t="s">
        <v>128</v>
      </c>
      <c r="I542" s="159" t="s">
        <v>97</v>
      </c>
      <c r="J542" s="159" t="s">
        <v>119</v>
      </c>
      <c r="K542" s="159" t="s">
        <v>122</v>
      </c>
      <c r="L542" s="159">
        <v>440</v>
      </c>
      <c r="M542" s="159">
        <v>1285</v>
      </c>
      <c r="N542" s="183">
        <v>4330</v>
      </c>
      <c r="O542" s="159" t="s">
        <v>210</v>
      </c>
      <c r="P542" s="159">
        <f t="shared" si="12"/>
        <v>29907</v>
      </c>
    </row>
    <row r="543" spans="1:16">
      <c r="A543" s="159">
        <v>2010</v>
      </c>
      <c r="B543" s="159">
        <v>2</v>
      </c>
      <c r="C543" s="159">
        <v>5</v>
      </c>
      <c r="E543" s="160">
        <v>16</v>
      </c>
      <c r="F543" s="161" t="s">
        <v>232</v>
      </c>
      <c r="G543" s="159">
        <v>7</v>
      </c>
      <c r="H543" s="159" t="s">
        <v>8</v>
      </c>
      <c r="I543" s="159" t="s">
        <v>131</v>
      </c>
      <c r="J543" s="159" t="s">
        <v>24</v>
      </c>
      <c r="K543" s="159" t="s">
        <v>27</v>
      </c>
      <c r="L543" s="159">
        <v>20</v>
      </c>
      <c r="M543" s="159">
        <v>1305</v>
      </c>
      <c r="N543" s="183">
        <v>4330</v>
      </c>
      <c r="O543" s="159" t="s">
        <v>210</v>
      </c>
      <c r="P543" s="159">
        <f t="shared" si="12"/>
        <v>29927</v>
      </c>
    </row>
    <row r="544" spans="1:16">
      <c r="A544" s="159">
        <v>2010</v>
      </c>
      <c r="B544" s="159">
        <v>2</v>
      </c>
      <c r="C544" s="159">
        <v>5</v>
      </c>
      <c r="E544" s="160">
        <v>17</v>
      </c>
      <c r="F544" s="161" t="s">
        <v>233</v>
      </c>
      <c r="G544" s="159">
        <v>1</v>
      </c>
      <c r="H544" s="159" t="s">
        <v>153</v>
      </c>
      <c r="I544" s="159" t="s">
        <v>155</v>
      </c>
      <c r="J544" s="159" t="s">
        <v>23</v>
      </c>
      <c r="K544" s="159" t="s">
        <v>23</v>
      </c>
      <c r="L544" s="159">
        <v>14</v>
      </c>
      <c r="M544" s="159">
        <v>1319</v>
      </c>
      <c r="N544" s="183">
        <v>4330</v>
      </c>
      <c r="O544" s="159" t="s">
        <v>210</v>
      </c>
      <c r="P544" s="159">
        <f t="shared" si="12"/>
        <v>29941</v>
      </c>
    </row>
    <row r="545" spans="1:16">
      <c r="A545" s="159">
        <v>2010</v>
      </c>
      <c r="B545" s="159">
        <v>2</v>
      </c>
      <c r="C545" s="159">
        <v>5</v>
      </c>
      <c r="E545" s="160">
        <v>18</v>
      </c>
      <c r="F545" s="161" t="s">
        <v>234</v>
      </c>
      <c r="G545" s="159">
        <v>2</v>
      </c>
      <c r="H545" s="159" t="s">
        <v>153</v>
      </c>
      <c r="I545" s="159" t="s">
        <v>155</v>
      </c>
      <c r="J545" s="159" t="s">
        <v>23</v>
      </c>
      <c r="K545" s="159" t="s">
        <v>23</v>
      </c>
      <c r="L545" s="159">
        <v>16</v>
      </c>
      <c r="M545" s="159">
        <v>1335</v>
      </c>
      <c r="N545" s="183">
        <v>4330</v>
      </c>
      <c r="O545" s="159" t="s">
        <v>210</v>
      </c>
      <c r="P545" s="159">
        <f t="shared" si="12"/>
        <v>29957</v>
      </c>
    </row>
    <row r="546" spans="1:16">
      <c r="A546" s="159">
        <v>2010</v>
      </c>
      <c r="B546" s="159">
        <v>2</v>
      </c>
      <c r="C546" s="159">
        <v>5</v>
      </c>
      <c r="E546" s="160">
        <v>19</v>
      </c>
      <c r="F546" s="161" t="s">
        <v>235</v>
      </c>
      <c r="G546" s="159">
        <v>3</v>
      </c>
      <c r="H546" s="159" t="s">
        <v>153</v>
      </c>
      <c r="I546" s="159" t="s">
        <v>155</v>
      </c>
      <c r="J546" s="159" t="s">
        <v>23</v>
      </c>
      <c r="K546" s="159" t="s">
        <v>23</v>
      </c>
      <c r="L546" s="159">
        <v>14</v>
      </c>
      <c r="M546" s="159">
        <v>1349</v>
      </c>
      <c r="N546" s="183">
        <v>4330</v>
      </c>
      <c r="O546" s="159" t="s">
        <v>210</v>
      </c>
      <c r="P546" s="159">
        <f t="shared" si="12"/>
        <v>29971</v>
      </c>
    </row>
    <row r="547" spans="1:16">
      <c r="A547" s="159">
        <v>2010</v>
      </c>
      <c r="B547" s="159">
        <v>2</v>
      </c>
      <c r="C547" s="159">
        <v>5</v>
      </c>
      <c r="E547" s="160">
        <v>20</v>
      </c>
      <c r="F547" s="161" t="s">
        <v>236</v>
      </c>
      <c r="G547" s="159">
        <v>4</v>
      </c>
      <c r="H547" s="159" t="s">
        <v>153</v>
      </c>
      <c r="I547" s="159" t="s">
        <v>155</v>
      </c>
      <c r="J547" s="159" t="s">
        <v>24</v>
      </c>
      <c r="K547" s="159" t="s">
        <v>27</v>
      </c>
      <c r="L547" s="159">
        <v>28</v>
      </c>
      <c r="M547" s="159">
        <v>1377</v>
      </c>
      <c r="N547" s="183">
        <v>4330</v>
      </c>
      <c r="O547" s="159" t="s">
        <v>210</v>
      </c>
      <c r="P547" s="159">
        <f t="shared" si="12"/>
        <v>29999</v>
      </c>
    </row>
    <row r="548" spans="1:16">
      <c r="A548" s="159">
        <v>2010</v>
      </c>
      <c r="B548" s="159">
        <v>2</v>
      </c>
      <c r="C548" s="159">
        <v>5</v>
      </c>
      <c r="E548" s="160">
        <v>21</v>
      </c>
      <c r="F548" s="161" t="s">
        <v>237</v>
      </c>
      <c r="G548" s="159">
        <v>5</v>
      </c>
      <c r="H548" s="159" t="s">
        <v>153</v>
      </c>
      <c r="I548" s="159" t="s">
        <v>155</v>
      </c>
      <c r="J548" s="159" t="s">
        <v>23</v>
      </c>
      <c r="K548" s="159" t="s">
        <v>23</v>
      </c>
      <c r="L548" s="159">
        <v>12</v>
      </c>
      <c r="M548" s="159">
        <v>1389</v>
      </c>
      <c r="N548" s="183">
        <v>4330</v>
      </c>
      <c r="O548" s="159" t="s">
        <v>210</v>
      </c>
      <c r="P548" s="159">
        <f t="shared" si="12"/>
        <v>30011</v>
      </c>
    </row>
    <row r="549" spans="1:16">
      <c r="A549" s="159">
        <v>2010</v>
      </c>
      <c r="B549" s="159">
        <v>2</v>
      </c>
      <c r="C549" s="159">
        <v>5</v>
      </c>
      <c r="E549" s="160">
        <v>22</v>
      </c>
      <c r="F549" s="161" t="s">
        <v>238</v>
      </c>
      <c r="G549" s="159">
        <v>6</v>
      </c>
      <c r="H549" s="159" t="s">
        <v>8</v>
      </c>
      <c r="I549" s="159" t="s">
        <v>130</v>
      </c>
      <c r="J549" s="159" t="s">
        <v>24</v>
      </c>
      <c r="K549" s="159" t="s">
        <v>27</v>
      </c>
      <c r="L549" s="159">
        <v>42</v>
      </c>
      <c r="M549" s="159">
        <v>1431</v>
      </c>
      <c r="N549" s="183">
        <v>4330</v>
      </c>
      <c r="O549" s="159" t="s">
        <v>210</v>
      </c>
      <c r="P549" s="159">
        <f t="shared" si="12"/>
        <v>30053</v>
      </c>
    </row>
    <row r="550" spans="1:16">
      <c r="A550" s="159">
        <v>2010</v>
      </c>
      <c r="B550" s="159">
        <v>2</v>
      </c>
      <c r="C550" s="159">
        <v>5</v>
      </c>
      <c r="E550" s="160">
        <v>23</v>
      </c>
      <c r="F550" s="161" t="s">
        <v>239</v>
      </c>
      <c r="G550" s="159">
        <v>7</v>
      </c>
      <c r="H550" s="159" t="s">
        <v>128</v>
      </c>
      <c r="I550" s="159" t="s">
        <v>133</v>
      </c>
      <c r="J550" s="159" t="s">
        <v>24</v>
      </c>
      <c r="K550" s="159" t="s">
        <v>27</v>
      </c>
      <c r="L550" s="159">
        <v>22</v>
      </c>
      <c r="M550" s="159">
        <v>1453</v>
      </c>
      <c r="N550" s="183">
        <v>4330</v>
      </c>
      <c r="O550" s="159" t="s">
        <v>210</v>
      </c>
      <c r="P550" s="159">
        <f t="shared" si="12"/>
        <v>30075</v>
      </c>
    </row>
    <row r="551" spans="1:16">
      <c r="A551" s="159">
        <v>2010</v>
      </c>
      <c r="B551" s="159">
        <v>2</v>
      </c>
      <c r="C551" s="159">
        <v>5</v>
      </c>
      <c r="E551" s="160">
        <v>23</v>
      </c>
      <c r="F551" s="161" t="s">
        <v>239</v>
      </c>
      <c r="G551" s="159">
        <v>7</v>
      </c>
      <c r="H551" s="159" t="s">
        <v>7</v>
      </c>
      <c r="I551" s="159" t="s">
        <v>136</v>
      </c>
      <c r="J551" s="159" t="s">
        <v>23</v>
      </c>
      <c r="K551" s="159" t="s">
        <v>23</v>
      </c>
      <c r="L551" s="159">
        <v>8</v>
      </c>
      <c r="M551" s="159">
        <v>1461</v>
      </c>
      <c r="N551" s="183">
        <v>4330</v>
      </c>
      <c r="O551" s="159" t="s">
        <v>210</v>
      </c>
      <c r="P551" s="159">
        <f t="shared" si="12"/>
        <v>30083</v>
      </c>
    </row>
    <row r="552" spans="1:16">
      <c r="A552" s="159">
        <v>2010</v>
      </c>
      <c r="B552" s="159">
        <v>2</v>
      </c>
      <c r="C552" s="159">
        <v>5</v>
      </c>
      <c r="E552" s="160">
        <v>23</v>
      </c>
      <c r="F552" s="161" t="s">
        <v>239</v>
      </c>
      <c r="G552" s="159">
        <v>7</v>
      </c>
      <c r="H552" s="159" t="s">
        <v>7</v>
      </c>
      <c r="I552" s="159" t="s">
        <v>58</v>
      </c>
      <c r="J552" s="159" t="s">
        <v>23</v>
      </c>
      <c r="K552" s="159" t="s">
        <v>23</v>
      </c>
      <c r="L552" s="159">
        <v>18</v>
      </c>
      <c r="M552" s="159">
        <v>1479</v>
      </c>
      <c r="N552" s="183">
        <v>4330</v>
      </c>
      <c r="O552" s="159" t="s">
        <v>210</v>
      </c>
      <c r="P552" s="159">
        <f t="shared" si="12"/>
        <v>30101</v>
      </c>
    </row>
    <row r="553" spans="1:16">
      <c r="A553" s="159">
        <v>2010</v>
      </c>
      <c r="B553" s="159">
        <v>2</v>
      </c>
      <c r="C553" s="159">
        <v>5</v>
      </c>
      <c r="E553" s="160">
        <v>24</v>
      </c>
      <c r="F553" s="161" t="s">
        <v>240</v>
      </c>
      <c r="G553" s="159">
        <v>1</v>
      </c>
      <c r="H553" s="159" t="s">
        <v>153</v>
      </c>
      <c r="I553" s="159" t="s">
        <v>155</v>
      </c>
      <c r="J553" s="159" t="s">
        <v>23</v>
      </c>
      <c r="K553" s="159" t="s">
        <v>23</v>
      </c>
      <c r="L553" s="159">
        <v>13</v>
      </c>
      <c r="M553" s="159">
        <v>1492</v>
      </c>
      <c r="N553" s="183">
        <v>4330</v>
      </c>
      <c r="O553" s="159" t="s">
        <v>210</v>
      </c>
      <c r="P553" s="159">
        <f t="shared" si="12"/>
        <v>30114</v>
      </c>
    </row>
    <row r="554" spans="1:16">
      <c r="A554" s="159">
        <v>2010</v>
      </c>
      <c r="B554" s="159">
        <v>2</v>
      </c>
      <c r="C554" s="159">
        <v>5</v>
      </c>
      <c r="E554" s="160">
        <v>25</v>
      </c>
      <c r="F554" s="161" t="s">
        <v>241</v>
      </c>
      <c r="G554" s="159">
        <v>2</v>
      </c>
      <c r="H554" s="159" t="s">
        <v>153</v>
      </c>
      <c r="I554" s="159" t="s">
        <v>155</v>
      </c>
      <c r="J554" s="159" t="s">
        <v>23</v>
      </c>
      <c r="K554" s="159" t="s">
        <v>23</v>
      </c>
      <c r="L554" s="159">
        <v>15</v>
      </c>
      <c r="M554" s="159">
        <v>1507</v>
      </c>
      <c r="N554" s="183">
        <v>4330</v>
      </c>
      <c r="O554" s="159" t="s">
        <v>210</v>
      </c>
      <c r="P554" s="159">
        <f t="shared" si="12"/>
        <v>30129</v>
      </c>
    </row>
    <row r="555" spans="1:16">
      <c r="A555" s="159">
        <v>2010</v>
      </c>
      <c r="B555" s="159">
        <v>2</v>
      </c>
      <c r="C555" s="159">
        <v>5</v>
      </c>
      <c r="E555" s="160">
        <v>26</v>
      </c>
      <c r="F555" s="161" t="s">
        <v>242</v>
      </c>
      <c r="G555" s="159">
        <v>3</v>
      </c>
      <c r="H555" s="159" t="s">
        <v>153</v>
      </c>
      <c r="I555" s="159" t="s">
        <v>155</v>
      </c>
      <c r="J555" s="159" t="s">
        <v>23</v>
      </c>
      <c r="K555" s="159" t="s">
        <v>23</v>
      </c>
      <c r="L555" s="159">
        <v>12</v>
      </c>
      <c r="M555" s="159">
        <v>1519</v>
      </c>
      <c r="N555" s="183">
        <v>4330</v>
      </c>
      <c r="O555" s="159" t="s">
        <v>210</v>
      </c>
      <c r="P555" s="159">
        <f t="shared" si="12"/>
        <v>30141</v>
      </c>
    </row>
    <row r="556" spans="1:16">
      <c r="A556" s="159">
        <v>2010</v>
      </c>
      <c r="B556" s="159">
        <v>2</v>
      </c>
      <c r="C556" s="159">
        <v>5</v>
      </c>
      <c r="E556" s="160">
        <v>27</v>
      </c>
      <c r="F556" s="161" t="s">
        <v>243</v>
      </c>
      <c r="G556" s="159">
        <v>4</v>
      </c>
      <c r="H556" s="159" t="s">
        <v>153</v>
      </c>
      <c r="I556" s="159" t="s">
        <v>155</v>
      </c>
      <c r="J556" s="159" t="s">
        <v>23</v>
      </c>
      <c r="K556" s="159" t="s">
        <v>23</v>
      </c>
      <c r="L556" s="159">
        <v>14</v>
      </c>
      <c r="M556" s="159">
        <v>1533</v>
      </c>
      <c r="N556" s="183">
        <v>4330</v>
      </c>
      <c r="O556" s="159" t="s">
        <v>210</v>
      </c>
      <c r="P556" s="159">
        <f t="shared" si="12"/>
        <v>30155</v>
      </c>
    </row>
    <row r="557" spans="1:16">
      <c r="A557" s="159">
        <v>2010</v>
      </c>
      <c r="B557" s="159">
        <v>2</v>
      </c>
      <c r="C557" s="159">
        <v>5</v>
      </c>
      <c r="E557" s="160">
        <v>28</v>
      </c>
      <c r="F557" s="161" t="s">
        <v>244</v>
      </c>
      <c r="G557" s="159">
        <v>5</v>
      </c>
      <c r="H557" s="159" t="s">
        <v>153</v>
      </c>
      <c r="I557" s="159" t="s">
        <v>155</v>
      </c>
      <c r="J557" s="159" t="s">
        <v>23</v>
      </c>
      <c r="K557" s="159" t="s">
        <v>23</v>
      </c>
      <c r="L557" s="159">
        <v>14</v>
      </c>
      <c r="M557" s="159">
        <v>1547</v>
      </c>
      <c r="N557" s="183">
        <v>4330</v>
      </c>
      <c r="O557" s="159" t="s">
        <v>210</v>
      </c>
      <c r="P557" s="159">
        <f t="shared" si="12"/>
        <v>30169</v>
      </c>
    </row>
    <row r="558" spans="1:16">
      <c r="A558" s="159">
        <v>2010</v>
      </c>
      <c r="B558" s="159">
        <v>2</v>
      </c>
      <c r="C558" s="159">
        <v>5</v>
      </c>
      <c r="E558" s="160">
        <v>29</v>
      </c>
      <c r="F558" s="161" t="s">
        <v>245</v>
      </c>
      <c r="G558" s="159">
        <v>6</v>
      </c>
      <c r="H558" s="159" t="s">
        <v>8</v>
      </c>
      <c r="I558" s="159" t="s">
        <v>130</v>
      </c>
      <c r="J558" s="159" t="s">
        <v>24</v>
      </c>
      <c r="K558" s="159" t="s">
        <v>27</v>
      </c>
      <c r="L558" s="159">
        <v>45</v>
      </c>
      <c r="M558" s="159">
        <v>1592</v>
      </c>
      <c r="N558" s="183">
        <v>4330</v>
      </c>
      <c r="O558" s="159" t="s">
        <v>210</v>
      </c>
      <c r="P558" s="159">
        <f t="shared" si="12"/>
        <v>30214</v>
      </c>
    </row>
    <row r="559" spans="1:16">
      <c r="A559" s="159">
        <v>2010</v>
      </c>
      <c r="B559" s="159">
        <v>2</v>
      </c>
      <c r="C559" s="159">
        <v>5</v>
      </c>
      <c r="E559" s="160">
        <v>31</v>
      </c>
      <c r="F559" s="161" t="s">
        <v>246</v>
      </c>
      <c r="G559" s="159">
        <v>1</v>
      </c>
      <c r="H559" s="159" t="s">
        <v>153</v>
      </c>
      <c r="I559" s="159" t="s">
        <v>155</v>
      </c>
      <c r="J559" s="159" t="s">
        <v>23</v>
      </c>
      <c r="K559" s="159" t="s">
        <v>23</v>
      </c>
      <c r="L559" s="159">
        <v>14</v>
      </c>
      <c r="M559" s="159">
        <v>1606</v>
      </c>
      <c r="N559" s="183">
        <v>4330</v>
      </c>
      <c r="O559" s="159" t="s">
        <v>210</v>
      </c>
      <c r="P559" s="159">
        <f t="shared" si="12"/>
        <v>30228</v>
      </c>
    </row>
  </sheetData>
  <pageMargins left="0.7" right="0.7" top="0.75" bottom="0.75"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dimension ref="A1:D100"/>
  <sheetViews>
    <sheetView workbookViewId="0"/>
  </sheetViews>
  <sheetFormatPr defaultRowHeight="15"/>
  <cols>
    <col min="1" max="1" width="9.140625" style="171"/>
    <col min="4" max="4" width="15.85546875" bestFit="1" customWidth="1"/>
  </cols>
  <sheetData>
    <row r="1" spans="1:4">
      <c r="A1" s="170" t="s">
        <v>36</v>
      </c>
    </row>
    <row r="2" spans="1:4">
      <c r="A2" s="171">
        <f t="array" aca="1" ref="A2" ca="1">YearlyData_Column_Year</f>
        <v>2009</v>
      </c>
    </row>
    <row r="3" spans="1:4">
      <c r="A3" s="171">
        <f ca="1">IF(ISERR($A2+1),"",IF($A2+1&lt;=VALUE(TEXT(NOW(),"yyyy")),$A2+1,""))</f>
        <v>2010</v>
      </c>
      <c r="D3" s="351"/>
    </row>
    <row r="4" spans="1:4">
      <c r="A4" s="171" t="str">
        <f t="shared" ref="A4:A67" ca="1" si="0">IF(ISERR($A3+1),"",IF($A3+1&lt;=VALUE(TEXT(NOW(),"yyyy")),$A3+1,""))</f>
        <v/>
      </c>
    </row>
    <row r="5" spans="1:4">
      <c r="A5" s="171" t="str">
        <f t="shared" ca="1" si="0"/>
        <v/>
      </c>
    </row>
    <row r="6" spans="1:4">
      <c r="A6" s="171" t="str">
        <f t="shared" ca="1" si="0"/>
        <v/>
      </c>
    </row>
    <row r="7" spans="1:4">
      <c r="A7" s="171" t="str">
        <f t="shared" ca="1" si="0"/>
        <v/>
      </c>
    </row>
    <row r="8" spans="1:4">
      <c r="A8" s="171" t="str">
        <f t="shared" ca="1" si="0"/>
        <v/>
      </c>
    </row>
    <row r="9" spans="1:4">
      <c r="A9" s="171" t="str">
        <f t="shared" ca="1" si="0"/>
        <v/>
      </c>
    </row>
    <row r="10" spans="1:4">
      <c r="A10" s="171" t="str">
        <f t="shared" ca="1" si="0"/>
        <v/>
      </c>
    </row>
    <row r="11" spans="1:4">
      <c r="A11" s="171" t="str">
        <f t="shared" ca="1" si="0"/>
        <v/>
      </c>
    </row>
    <row r="12" spans="1:4">
      <c r="A12" s="171" t="str">
        <f t="shared" ca="1" si="0"/>
        <v/>
      </c>
    </row>
    <row r="13" spans="1:4">
      <c r="A13" s="171" t="str">
        <f t="shared" ca="1" si="0"/>
        <v/>
      </c>
    </row>
    <row r="14" spans="1:4">
      <c r="A14" s="171" t="str">
        <f t="shared" ca="1" si="0"/>
        <v/>
      </c>
    </row>
    <row r="15" spans="1:4">
      <c r="A15" s="171" t="str">
        <f t="shared" ca="1" si="0"/>
        <v/>
      </c>
    </row>
    <row r="16" spans="1:4">
      <c r="A16" s="171" t="str">
        <f t="shared" ca="1" si="0"/>
        <v/>
      </c>
    </row>
    <row r="17" spans="1:1">
      <c r="A17" s="171" t="str">
        <f t="shared" ca="1" si="0"/>
        <v/>
      </c>
    </row>
    <row r="18" spans="1:1">
      <c r="A18" s="171" t="str">
        <f t="shared" ca="1" si="0"/>
        <v/>
      </c>
    </row>
    <row r="19" spans="1:1">
      <c r="A19" s="171" t="str">
        <f t="shared" ca="1" si="0"/>
        <v/>
      </c>
    </row>
    <row r="20" spans="1:1">
      <c r="A20" s="171" t="str">
        <f t="shared" ca="1" si="0"/>
        <v/>
      </c>
    </row>
    <row r="21" spans="1:1">
      <c r="A21" s="171" t="str">
        <f t="shared" ca="1" si="0"/>
        <v/>
      </c>
    </row>
    <row r="22" spans="1:1">
      <c r="A22" s="171" t="str">
        <f t="shared" ca="1" si="0"/>
        <v/>
      </c>
    </row>
    <row r="23" spans="1:1">
      <c r="A23" s="171" t="str">
        <f t="shared" ca="1" si="0"/>
        <v/>
      </c>
    </row>
    <row r="24" spans="1:1">
      <c r="A24" s="171" t="str">
        <f t="shared" ca="1" si="0"/>
        <v/>
      </c>
    </row>
    <row r="25" spans="1:1">
      <c r="A25" s="171" t="str">
        <f t="shared" ca="1" si="0"/>
        <v/>
      </c>
    </row>
    <row r="26" spans="1:1">
      <c r="A26" s="171" t="str">
        <f t="shared" ca="1" si="0"/>
        <v/>
      </c>
    </row>
    <row r="27" spans="1:1">
      <c r="A27" s="171" t="str">
        <f t="shared" ca="1" si="0"/>
        <v/>
      </c>
    </row>
    <row r="28" spans="1:1">
      <c r="A28" s="171" t="str">
        <f t="shared" ca="1" si="0"/>
        <v/>
      </c>
    </row>
    <row r="29" spans="1:1">
      <c r="A29" s="171" t="str">
        <f t="shared" ca="1" si="0"/>
        <v/>
      </c>
    </row>
    <row r="30" spans="1:1">
      <c r="A30" s="171" t="str">
        <f t="shared" ca="1" si="0"/>
        <v/>
      </c>
    </row>
    <row r="31" spans="1:1">
      <c r="A31" s="171" t="str">
        <f t="shared" ca="1" si="0"/>
        <v/>
      </c>
    </row>
    <row r="32" spans="1:1">
      <c r="A32" s="171" t="str">
        <f t="shared" ca="1" si="0"/>
        <v/>
      </c>
    </row>
    <row r="33" spans="1:1">
      <c r="A33" s="171" t="str">
        <f t="shared" ca="1" si="0"/>
        <v/>
      </c>
    </row>
    <row r="34" spans="1:1">
      <c r="A34" s="171" t="str">
        <f t="shared" ca="1" si="0"/>
        <v/>
      </c>
    </row>
    <row r="35" spans="1:1">
      <c r="A35" s="171" t="str">
        <f t="shared" ca="1" si="0"/>
        <v/>
      </c>
    </row>
    <row r="36" spans="1:1">
      <c r="A36" s="171" t="str">
        <f t="shared" ca="1" si="0"/>
        <v/>
      </c>
    </row>
    <row r="37" spans="1:1">
      <c r="A37" s="171" t="str">
        <f t="shared" ca="1" si="0"/>
        <v/>
      </c>
    </row>
    <row r="38" spans="1:1">
      <c r="A38" s="171" t="str">
        <f t="shared" ca="1" si="0"/>
        <v/>
      </c>
    </row>
    <row r="39" spans="1:1">
      <c r="A39" s="171" t="str">
        <f t="shared" ca="1" si="0"/>
        <v/>
      </c>
    </row>
    <row r="40" spans="1:1">
      <c r="A40" s="171" t="str">
        <f t="shared" ca="1" si="0"/>
        <v/>
      </c>
    </row>
    <row r="41" spans="1:1">
      <c r="A41" s="171" t="str">
        <f t="shared" ca="1" si="0"/>
        <v/>
      </c>
    </row>
    <row r="42" spans="1:1">
      <c r="A42" s="171" t="str">
        <f t="shared" ca="1" si="0"/>
        <v/>
      </c>
    </row>
    <row r="43" spans="1:1">
      <c r="A43" s="171" t="str">
        <f t="shared" ca="1" si="0"/>
        <v/>
      </c>
    </row>
    <row r="44" spans="1:1">
      <c r="A44" s="171" t="str">
        <f t="shared" ca="1" si="0"/>
        <v/>
      </c>
    </row>
    <row r="45" spans="1:1">
      <c r="A45" s="171" t="str">
        <f t="shared" ca="1" si="0"/>
        <v/>
      </c>
    </row>
    <row r="46" spans="1:1">
      <c r="A46" s="171" t="str">
        <f t="shared" ca="1" si="0"/>
        <v/>
      </c>
    </row>
    <row r="47" spans="1:1">
      <c r="A47" s="171" t="str">
        <f t="shared" ca="1" si="0"/>
        <v/>
      </c>
    </row>
    <row r="48" spans="1:1">
      <c r="A48" s="171" t="str">
        <f t="shared" ca="1" si="0"/>
        <v/>
      </c>
    </row>
    <row r="49" spans="1:1">
      <c r="A49" s="171" t="str">
        <f t="shared" ca="1" si="0"/>
        <v/>
      </c>
    </row>
    <row r="50" spans="1:1">
      <c r="A50" s="171" t="str">
        <f t="shared" ca="1" si="0"/>
        <v/>
      </c>
    </row>
    <row r="51" spans="1:1">
      <c r="A51" s="171" t="str">
        <f t="shared" ca="1" si="0"/>
        <v/>
      </c>
    </row>
    <row r="52" spans="1:1">
      <c r="A52" s="171" t="str">
        <f t="shared" ca="1" si="0"/>
        <v/>
      </c>
    </row>
    <row r="53" spans="1:1">
      <c r="A53" s="171" t="str">
        <f t="shared" ca="1" si="0"/>
        <v/>
      </c>
    </row>
    <row r="54" spans="1:1">
      <c r="A54" s="171" t="str">
        <f t="shared" ca="1" si="0"/>
        <v/>
      </c>
    </row>
    <row r="55" spans="1:1">
      <c r="A55" s="171" t="str">
        <f t="shared" ca="1" si="0"/>
        <v/>
      </c>
    </row>
    <row r="56" spans="1:1">
      <c r="A56" s="171" t="str">
        <f t="shared" ca="1" si="0"/>
        <v/>
      </c>
    </row>
    <row r="57" spans="1:1">
      <c r="A57" s="171" t="str">
        <f t="shared" ca="1" si="0"/>
        <v/>
      </c>
    </row>
    <row r="58" spans="1:1">
      <c r="A58" s="171" t="str">
        <f t="shared" ca="1" si="0"/>
        <v/>
      </c>
    </row>
    <row r="59" spans="1:1">
      <c r="A59" s="171" t="str">
        <f t="shared" ca="1" si="0"/>
        <v/>
      </c>
    </row>
    <row r="60" spans="1:1">
      <c r="A60" s="171" t="str">
        <f t="shared" ca="1" si="0"/>
        <v/>
      </c>
    </row>
    <row r="61" spans="1:1">
      <c r="A61" s="171" t="str">
        <f t="shared" ca="1" si="0"/>
        <v/>
      </c>
    </row>
    <row r="62" spans="1:1">
      <c r="A62" s="171" t="str">
        <f t="shared" ca="1" si="0"/>
        <v/>
      </c>
    </row>
    <row r="63" spans="1:1">
      <c r="A63" s="171" t="str">
        <f t="shared" ca="1" si="0"/>
        <v/>
      </c>
    </row>
    <row r="64" spans="1:1">
      <c r="A64" s="171" t="str">
        <f t="shared" ca="1" si="0"/>
        <v/>
      </c>
    </row>
    <row r="65" spans="1:1">
      <c r="A65" s="171" t="str">
        <f t="shared" ca="1" si="0"/>
        <v/>
      </c>
    </row>
    <row r="66" spans="1:1">
      <c r="A66" s="171" t="str">
        <f t="shared" ca="1" si="0"/>
        <v/>
      </c>
    </row>
    <row r="67" spans="1:1">
      <c r="A67" s="171" t="str">
        <f t="shared" ca="1" si="0"/>
        <v/>
      </c>
    </row>
    <row r="68" spans="1:1">
      <c r="A68" s="171" t="str">
        <f t="shared" ref="A68:A100" ca="1" si="1">IF(ISERR($A67+1),"",IF($A67+1&lt;=VALUE(TEXT(NOW(),"yyyy")),$A67+1,""))</f>
        <v/>
      </c>
    </row>
    <row r="69" spans="1:1">
      <c r="A69" s="171" t="str">
        <f t="shared" ca="1" si="1"/>
        <v/>
      </c>
    </row>
    <row r="70" spans="1:1">
      <c r="A70" s="171" t="str">
        <f t="shared" ca="1" si="1"/>
        <v/>
      </c>
    </row>
    <row r="71" spans="1:1">
      <c r="A71" s="171" t="str">
        <f t="shared" ca="1" si="1"/>
        <v/>
      </c>
    </row>
    <row r="72" spans="1:1">
      <c r="A72" s="171" t="str">
        <f t="shared" ca="1" si="1"/>
        <v/>
      </c>
    </row>
    <row r="73" spans="1:1">
      <c r="A73" s="171" t="str">
        <f t="shared" ca="1" si="1"/>
        <v/>
      </c>
    </row>
    <row r="74" spans="1:1">
      <c r="A74" s="171" t="str">
        <f t="shared" ca="1" si="1"/>
        <v/>
      </c>
    </row>
    <row r="75" spans="1:1">
      <c r="A75" s="171" t="str">
        <f t="shared" ca="1" si="1"/>
        <v/>
      </c>
    </row>
    <row r="76" spans="1:1">
      <c r="A76" s="171" t="str">
        <f t="shared" ca="1" si="1"/>
        <v/>
      </c>
    </row>
    <row r="77" spans="1:1">
      <c r="A77" s="171" t="str">
        <f t="shared" ca="1" si="1"/>
        <v/>
      </c>
    </row>
    <row r="78" spans="1:1">
      <c r="A78" s="171" t="str">
        <f t="shared" ca="1" si="1"/>
        <v/>
      </c>
    </row>
    <row r="79" spans="1:1">
      <c r="A79" s="171" t="str">
        <f t="shared" ca="1" si="1"/>
        <v/>
      </c>
    </row>
    <row r="80" spans="1:1">
      <c r="A80" s="171" t="str">
        <f t="shared" ca="1" si="1"/>
        <v/>
      </c>
    </row>
    <row r="81" spans="1:1">
      <c r="A81" s="171" t="str">
        <f t="shared" ca="1" si="1"/>
        <v/>
      </c>
    </row>
    <row r="82" spans="1:1">
      <c r="A82" s="171" t="str">
        <f t="shared" ca="1" si="1"/>
        <v/>
      </c>
    </row>
    <row r="83" spans="1:1">
      <c r="A83" s="171" t="str">
        <f t="shared" ca="1" si="1"/>
        <v/>
      </c>
    </row>
    <row r="84" spans="1:1">
      <c r="A84" s="171" t="str">
        <f t="shared" ca="1" si="1"/>
        <v/>
      </c>
    </row>
    <row r="85" spans="1:1">
      <c r="A85" s="171" t="str">
        <f t="shared" ca="1" si="1"/>
        <v/>
      </c>
    </row>
    <row r="86" spans="1:1">
      <c r="A86" s="171" t="str">
        <f t="shared" ca="1" si="1"/>
        <v/>
      </c>
    </row>
    <row r="87" spans="1:1">
      <c r="A87" s="171" t="str">
        <f t="shared" ca="1" si="1"/>
        <v/>
      </c>
    </row>
    <row r="88" spans="1:1">
      <c r="A88" s="171" t="str">
        <f t="shared" ca="1" si="1"/>
        <v/>
      </c>
    </row>
    <row r="89" spans="1:1">
      <c r="A89" s="171" t="str">
        <f t="shared" ca="1" si="1"/>
        <v/>
      </c>
    </row>
    <row r="90" spans="1:1">
      <c r="A90" s="171" t="str">
        <f t="shared" ca="1" si="1"/>
        <v/>
      </c>
    </row>
    <row r="91" spans="1:1">
      <c r="A91" s="171" t="str">
        <f t="shared" ca="1" si="1"/>
        <v/>
      </c>
    </row>
    <row r="92" spans="1:1">
      <c r="A92" s="171" t="str">
        <f t="shared" ca="1" si="1"/>
        <v/>
      </c>
    </row>
    <row r="93" spans="1:1">
      <c r="A93" s="171" t="str">
        <f t="shared" ca="1" si="1"/>
        <v/>
      </c>
    </row>
    <row r="94" spans="1:1">
      <c r="A94" s="171" t="str">
        <f t="shared" ca="1" si="1"/>
        <v/>
      </c>
    </row>
    <row r="95" spans="1:1">
      <c r="A95" s="171" t="str">
        <f t="shared" ca="1" si="1"/>
        <v/>
      </c>
    </row>
    <row r="96" spans="1:1">
      <c r="A96" s="171" t="str">
        <f t="shared" ca="1" si="1"/>
        <v/>
      </c>
    </row>
    <row r="97" spans="1:1">
      <c r="A97" s="171" t="str">
        <f t="shared" ca="1" si="1"/>
        <v/>
      </c>
    </row>
    <row r="98" spans="1:1">
      <c r="A98" s="171" t="str">
        <f t="shared" ca="1" si="1"/>
        <v/>
      </c>
    </row>
    <row r="99" spans="1:1">
      <c r="A99" s="171" t="str">
        <f t="shared" ca="1" si="1"/>
        <v/>
      </c>
    </row>
    <row r="100" spans="1:1">
      <c r="A100" s="171" t="str">
        <f t="shared" ca="1" si="1"/>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sheetPr codeName="Sheet41"/>
  <dimension ref="A1:G2557"/>
  <sheetViews>
    <sheetView workbookViewId="0">
      <selection activeCell="K39" sqref="K39"/>
    </sheetView>
  </sheetViews>
  <sheetFormatPr defaultRowHeight="11.25"/>
  <cols>
    <col min="1" max="4" width="9.140625" style="9"/>
    <col min="5" max="5" width="9.140625" style="8"/>
    <col min="6" max="6" width="14.28515625" style="24" bestFit="1" customWidth="1"/>
    <col min="7" max="7" width="13.42578125" style="3" bestFit="1" customWidth="1"/>
    <col min="8" max="16384" width="9.140625" style="3"/>
  </cols>
  <sheetData>
    <row r="1" spans="1:7">
      <c r="A1" s="26" t="s">
        <v>36</v>
      </c>
      <c r="B1" s="26" t="s">
        <v>2</v>
      </c>
      <c r="C1" s="26" t="s">
        <v>1</v>
      </c>
      <c r="D1" s="26" t="s">
        <v>35</v>
      </c>
      <c r="E1" s="21" t="s">
        <v>37</v>
      </c>
      <c r="F1" s="27" t="s">
        <v>86</v>
      </c>
      <c r="G1" s="27" t="s">
        <v>87</v>
      </c>
    </row>
    <row r="2" spans="1:7">
      <c r="A2" s="9">
        <f>YEAR($F2)</f>
        <v>2009</v>
      </c>
      <c r="B2" s="9">
        <f>VLOOKUP($C2,Quarter_Month!$A$1:$B$13,2)</f>
        <v>1</v>
      </c>
      <c r="C2" s="9">
        <f>MONTH($F2)</f>
        <v>1</v>
      </c>
      <c r="D2" s="9">
        <f>DAY($F2)</f>
        <v>1</v>
      </c>
      <c r="E2" s="8" t="str">
        <f>CONCATENATE($A2,IF(LEN($C2)=1,"0"&amp;$C2,$C2),IF(LEN($D2)=1,"0"&amp;$D2,$D2))</f>
        <v>20090101</v>
      </c>
      <c r="F2" s="24">
        <v>39814</v>
      </c>
      <c r="G2" s="25">
        <f>F2</f>
        <v>39814</v>
      </c>
    </row>
    <row r="3" spans="1:7">
      <c r="A3" s="9">
        <f>YEAR(F3)</f>
        <v>2009</v>
      </c>
      <c r="B3" s="9">
        <f>VLOOKUP($C3,Quarter_Month!$A$1:$B$13,2)</f>
        <v>1</v>
      </c>
      <c r="C3" s="9">
        <f>MONTH(F3)</f>
        <v>1</v>
      </c>
      <c r="D3" s="9">
        <f>DAY(F3)</f>
        <v>2</v>
      </c>
      <c r="E3" s="8" t="str">
        <f>CONCATENATE(A3,IF(LEN(C3)=1,"0"&amp;C3,C3),IF(LEN(D3)=1,"0"&amp;D3,D3))</f>
        <v>20090102</v>
      </c>
      <c r="F3" s="24">
        <v>39815</v>
      </c>
      <c r="G3" s="25">
        <f t="shared" ref="G3:G66" si="0">F3</f>
        <v>39815</v>
      </c>
    </row>
    <row r="4" spans="1:7">
      <c r="A4" s="9">
        <f t="shared" ref="A4:A48" si="1">YEAR(F4)</f>
        <v>2009</v>
      </c>
      <c r="B4" s="9">
        <f>VLOOKUP($C4,Quarter_Month!$A$1:$B$13,2)</f>
        <v>1</v>
      </c>
      <c r="C4" s="9">
        <f t="shared" ref="C4:C48" si="2">MONTH(F4)</f>
        <v>1</v>
      </c>
      <c r="D4" s="9">
        <f t="shared" ref="D4:D48" si="3">DAY(F4)</f>
        <v>3</v>
      </c>
      <c r="E4" s="8" t="str">
        <f t="shared" ref="E4:E48" si="4">CONCATENATE(A4,IF(LEN(C4)=1,"0"&amp;C4,C4),IF(LEN(D4)=1,"0"&amp;D4,D4))</f>
        <v>20090103</v>
      </c>
      <c r="F4" s="24">
        <v>39816</v>
      </c>
      <c r="G4" s="25">
        <f t="shared" si="0"/>
        <v>39816</v>
      </c>
    </row>
    <row r="5" spans="1:7">
      <c r="A5" s="9">
        <f t="shared" si="1"/>
        <v>2009</v>
      </c>
      <c r="B5" s="9">
        <f>VLOOKUP($C5,Quarter_Month!$A$1:$B$13,2)</f>
        <v>1</v>
      </c>
      <c r="C5" s="9">
        <f t="shared" si="2"/>
        <v>1</v>
      </c>
      <c r="D5" s="9">
        <f t="shared" si="3"/>
        <v>4</v>
      </c>
      <c r="E5" s="8" t="str">
        <f t="shared" si="4"/>
        <v>20090104</v>
      </c>
      <c r="F5" s="24">
        <v>39817</v>
      </c>
      <c r="G5" s="25">
        <f t="shared" si="0"/>
        <v>39817</v>
      </c>
    </row>
    <row r="6" spans="1:7">
      <c r="A6" s="9">
        <f t="shared" si="1"/>
        <v>2009</v>
      </c>
      <c r="B6" s="9">
        <f>VLOOKUP($C6,Quarter_Month!$A$1:$B$13,2)</f>
        <v>1</v>
      </c>
      <c r="C6" s="9">
        <f t="shared" si="2"/>
        <v>1</v>
      </c>
      <c r="D6" s="9">
        <f t="shared" si="3"/>
        <v>5</v>
      </c>
      <c r="E6" s="8" t="str">
        <f t="shared" si="4"/>
        <v>20090105</v>
      </c>
      <c r="F6" s="24">
        <v>39818</v>
      </c>
      <c r="G6" s="25">
        <f t="shared" si="0"/>
        <v>39818</v>
      </c>
    </row>
    <row r="7" spans="1:7">
      <c r="A7" s="9">
        <f t="shared" si="1"/>
        <v>2009</v>
      </c>
      <c r="B7" s="9">
        <f>VLOOKUP($C7,Quarter_Month!$A$1:$B$13,2)</f>
        <v>1</v>
      </c>
      <c r="C7" s="9">
        <f t="shared" si="2"/>
        <v>1</v>
      </c>
      <c r="D7" s="9">
        <f t="shared" si="3"/>
        <v>6</v>
      </c>
      <c r="E7" s="8" t="str">
        <f t="shared" si="4"/>
        <v>20090106</v>
      </c>
      <c r="F7" s="24">
        <v>39819</v>
      </c>
      <c r="G7" s="25">
        <f t="shared" si="0"/>
        <v>39819</v>
      </c>
    </row>
    <row r="8" spans="1:7">
      <c r="A8" s="9">
        <f t="shared" si="1"/>
        <v>2009</v>
      </c>
      <c r="B8" s="9">
        <f>VLOOKUP($C8,Quarter_Month!$A$1:$B$13,2)</f>
        <v>1</v>
      </c>
      <c r="C8" s="9">
        <f t="shared" si="2"/>
        <v>1</v>
      </c>
      <c r="D8" s="9">
        <f t="shared" si="3"/>
        <v>7</v>
      </c>
      <c r="E8" s="8" t="str">
        <f t="shared" si="4"/>
        <v>20090107</v>
      </c>
      <c r="F8" s="24">
        <v>39820</v>
      </c>
      <c r="G8" s="25">
        <f t="shared" si="0"/>
        <v>39820</v>
      </c>
    </row>
    <row r="9" spans="1:7">
      <c r="A9" s="9">
        <f t="shared" si="1"/>
        <v>2009</v>
      </c>
      <c r="B9" s="9">
        <f>VLOOKUP($C9,Quarter_Month!$A$1:$B$13,2)</f>
        <v>1</v>
      </c>
      <c r="C9" s="9">
        <f t="shared" si="2"/>
        <v>1</v>
      </c>
      <c r="D9" s="9">
        <f t="shared" si="3"/>
        <v>8</v>
      </c>
      <c r="E9" s="8" t="str">
        <f t="shared" si="4"/>
        <v>20090108</v>
      </c>
      <c r="F9" s="24">
        <v>39821</v>
      </c>
      <c r="G9" s="25">
        <f t="shared" si="0"/>
        <v>39821</v>
      </c>
    </row>
    <row r="10" spans="1:7">
      <c r="A10" s="9">
        <f t="shared" si="1"/>
        <v>2009</v>
      </c>
      <c r="B10" s="9">
        <f>VLOOKUP($C10,Quarter_Month!$A$1:$B$13,2)</f>
        <v>1</v>
      </c>
      <c r="C10" s="9">
        <f t="shared" si="2"/>
        <v>1</v>
      </c>
      <c r="D10" s="9">
        <f t="shared" si="3"/>
        <v>9</v>
      </c>
      <c r="E10" s="8" t="str">
        <f t="shared" si="4"/>
        <v>20090109</v>
      </c>
      <c r="F10" s="24">
        <v>39822</v>
      </c>
      <c r="G10" s="25">
        <f t="shared" si="0"/>
        <v>39822</v>
      </c>
    </row>
    <row r="11" spans="1:7">
      <c r="A11" s="9">
        <f t="shared" si="1"/>
        <v>2009</v>
      </c>
      <c r="B11" s="9">
        <f>VLOOKUP($C11,Quarter_Month!$A$1:$B$13,2)</f>
        <v>1</v>
      </c>
      <c r="C11" s="9">
        <f t="shared" si="2"/>
        <v>1</v>
      </c>
      <c r="D11" s="9">
        <f t="shared" si="3"/>
        <v>10</v>
      </c>
      <c r="E11" s="8" t="str">
        <f t="shared" si="4"/>
        <v>20090110</v>
      </c>
      <c r="F11" s="24">
        <v>39823</v>
      </c>
      <c r="G11" s="25">
        <f t="shared" si="0"/>
        <v>39823</v>
      </c>
    </row>
    <row r="12" spans="1:7">
      <c r="A12" s="9">
        <f t="shared" si="1"/>
        <v>2009</v>
      </c>
      <c r="B12" s="9">
        <f>VLOOKUP($C12,Quarter_Month!$A$1:$B$13,2)</f>
        <v>1</v>
      </c>
      <c r="C12" s="9">
        <f t="shared" si="2"/>
        <v>1</v>
      </c>
      <c r="D12" s="9">
        <f t="shared" si="3"/>
        <v>11</v>
      </c>
      <c r="E12" s="8" t="str">
        <f t="shared" si="4"/>
        <v>20090111</v>
      </c>
      <c r="F12" s="24">
        <v>39824</v>
      </c>
      <c r="G12" s="25">
        <f t="shared" si="0"/>
        <v>39824</v>
      </c>
    </row>
    <row r="13" spans="1:7">
      <c r="A13" s="9">
        <f t="shared" si="1"/>
        <v>2009</v>
      </c>
      <c r="B13" s="9">
        <f>VLOOKUP($C13,Quarter_Month!$A$1:$B$13,2)</f>
        <v>1</v>
      </c>
      <c r="C13" s="9">
        <f t="shared" si="2"/>
        <v>1</v>
      </c>
      <c r="D13" s="9">
        <f t="shared" si="3"/>
        <v>12</v>
      </c>
      <c r="E13" s="8" t="str">
        <f t="shared" si="4"/>
        <v>20090112</v>
      </c>
      <c r="F13" s="24">
        <v>39825</v>
      </c>
      <c r="G13" s="25">
        <f t="shared" si="0"/>
        <v>39825</v>
      </c>
    </row>
    <row r="14" spans="1:7">
      <c r="A14" s="9">
        <f t="shared" si="1"/>
        <v>2009</v>
      </c>
      <c r="B14" s="9">
        <f>VLOOKUP($C14,Quarter_Month!$A$1:$B$13,2)</f>
        <v>1</v>
      </c>
      <c r="C14" s="9">
        <f t="shared" si="2"/>
        <v>1</v>
      </c>
      <c r="D14" s="9">
        <f t="shared" si="3"/>
        <v>13</v>
      </c>
      <c r="E14" s="8" t="str">
        <f t="shared" si="4"/>
        <v>20090113</v>
      </c>
      <c r="F14" s="24">
        <v>39826</v>
      </c>
      <c r="G14" s="25">
        <f t="shared" si="0"/>
        <v>39826</v>
      </c>
    </row>
    <row r="15" spans="1:7">
      <c r="A15" s="9">
        <f t="shared" si="1"/>
        <v>2009</v>
      </c>
      <c r="B15" s="9">
        <f>VLOOKUP($C15,Quarter_Month!$A$1:$B$13,2)</f>
        <v>1</v>
      </c>
      <c r="C15" s="9">
        <f t="shared" si="2"/>
        <v>1</v>
      </c>
      <c r="D15" s="9">
        <f t="shared" si="3"/>
        <v>14</v>
      </c>
      <c r="E15" s="8" t="str">
        <f t="shared" si="4"/>
        <v>20090114</v>
      </c>
      <c r="F15" s="24">
        <v>39827</v>
      </c>
      <c r="G15" s="25">
        <f t="shared" si="0"/>
        <v>39827</v>
      </c>
    </row>
    <row r="16" spans="1:7">
      <c r="A16" s="9">
        <f t="shared" si="1"/>
        <v>2009</v>
      </c>
      <c r="B16" s="9">
        <f>VLOOKUP($C16,Quarter_Month!$A$1:$B$13,2)</f>
        <v>1</v>
      </c>
      <c r="C16" s="9">
        <f t="shared" si="2"/>
        <v>1</v>
      </c>
      <c r="D16" s="9">
        <f t="shared" si="3"/>
        <v>15</v>
      </c>
      <c r="E16" s="8" t="str">
        <f t="shared" si="4"/>
        <v>20090115</v>
      </c>
      <c r="F16" s="24">
        <v>39828</v>
      </c>
      <c r="G16" s="25">
        <f t="shared" si="0"/>
        <v>39828</v>
      </c>
    </row>
    <row r="17" spans="1:7">
      <c r="A17" s="9">
        <f t="shared" si="1"/>
        <v>2009</v>
      </c>
      <c r="B17" s="9">
        <f>VLOOKUP($C17,Quarter_Month!$A$1:$B$13,2)</f>
        <v>1</v>
      </c>
      <c r="C17" s="9">
        <f t="shared" si="2"/>
        <v>1</v>
      </c>
      <c r="D17" s="9">
        <f t="shared" si="3"/>
        <v>16</v>
      </c>
      <c r="E17" s="8" t="str">
        <f t="shared" si="4"/>
        <v>20090116</v>
      </c>
      <c r="F17" s="24">
        <v>39829</v>
      </c>
      <c r="G17" s="25">
        <f t="shared" si="0"/>
        <v>39829</v>
      </c>
    </row>
    <row r="18" spans="1:7">
      <c r="A18" s="9">
        <f t="shared" si="1"/>
        <v>2009</v>
      </c>
      <c r="B18" s="9">
        <f>VLOOKUP($C18,Quarter_Month!$A$1:$B$13,2)</f>
        <v>1</v>
      </c>
      <c r="C18" s="9">
        <f t="shared" si="2"/>
        <v>1</v>
      </c>
      <c r="D18" s="9">
        <f t="shared" si="3"/>
        <v>17</v>
      </c>
      <c r="E18" s="8" t="str">
        <f t="shared" si="4"/>
        <v>20090117</v>
      </c>
      <c r="F18" s="24">
        <v>39830</v>
      </c>
      <c r="G18" s="25">
        <f t="shared" si="0"/>
        <v>39830</v>
      </c>
    </row>
    <row r="19" spans="1:7">
      <c r="A19" s="9">
        <f t="shared" si="1"/>
        <v>2009</v>
      </c>
      <c r="B19" s="9">
        <f>VLOOKUP($C19,Quarter_Month!$A$1:$B$13,2)</f>
        <v>1</v>
      </c>
      <c r="C19" s="9">
        <f t="shared" si="2"/>
        <v>1</v>
      </c>
      <c r="D19" s="9">
        <f t="shared" si="3"/>
        <v>18</v>
      </c>
      <c r="E19" s="8" t="str">
        <f t="shared" si="4"/>
        <v>20090118</v>
      </c>
      <c r="F19" s="24">
        <v>39831</v>
      </c>
      <c r="G19" s="25">
        <f t="shared" si="0"/>
        <v>39831</v>
      </c>
    </row>
    <row r="20" spans="1:7">
      <c r="A20" s="9">
        <f t="shared" si="1"/>
        <v>2009</v>
      </c>
      <c r="B20" s="9">
        <f>VLOOKUP($C20,Quarter_Month!$A$1:$B$13,2)</f>
        <v>1</v>
      </c>
      <c r="C20" s="9">
        <f t="shared" si="2"/>
        <v>1</v>
      </c>
      <c r="D20" s="9">
        <f t="shared" si="3"/>
        <v>19</v>
      </c>
      <c r="E20" s="8" t="str">
        <f t="shared" si="4"/>
        <v>20090119</v>
      </c>
      <c r="F20" s="24">
        <v>39832</v>
      </c>
      <c r="G20" s="25">
        <f t="shared" si="0"/>
        <v>39832</v>
      </c>
    </row>
    <row r="21" spans="1:7">
      <c r="A21" s="9">
        <f t="shared" si="1"/>
        <v>2009</v>
      </c>
      <c r="B21" s="9">
        <f>VLOOKUP($C21,Quarter_Month!$A$1:$B$13,2)</f>
        <v>1</v>
      </c>
      <c r="C21" s="9">
        <f t="shared" si="2"/>
        <v>1</v>
      </c>
      <c r="D21" s="9">
        <f t="shared" si="3"/>
        <v>20</v>
      </c>
      <c r="E21" s="8" t="str">
        <f t="shared" si="4"/>
        <v>20090120</v>
      </c>
      <c r="F21" s="24">
        <v>39833</v>
      </c>
      <c r="G21" s="25">
        <f t="shared" si="0"/>
        <v>39833</v>
      </c>
    </row>
    <row r="22" spans="1:7">
      <c r="A22" s="9">
        <f t="shared" si="1"/>
        <v>2009</v>
      </c>
      <c r="B22" s="9">
        <f>VLOOKUP($C22,Quarter_Month!$A$1:$B$13,2)</f>
        <v>1</v>
      </c>
      <c r="C22" s="9">
        <f t="shared" si="2"/>
        <v>1</v>
      </c>
      <c r="D22" s="9">
        <f t="shared" si="3"/>
        <v>21</v>
      </c>
      <c r="E22" s="8" t="str">
        <f t="shared" si="4"/>
        <v>20090121</v>
      </c>
      <c r="F22" s="24">
        <v>39834</v>
      </c>
      <c r="G22" s="25">
        <f t="shared" si="0"/>
        <v>39834</v>
      </c>
    </row>
    <row r="23" spans="1:7">
      <c r="A23" s="9">
        <f t="shared" si="1"/>
        <v>2009</v>
      </c>
      <c r="B23" s="9">
        <f>VLOOKUP($C23,Quarter_Month!$A$1:$B$13,2)</f>
        <v>1</v>
      </c>
      <c r="C23" s="9">
        <f t="shared" si="2"/>
        <v>1</v>
      </c>
      <c r="D23" s="9">
        <f t="shared" si="3"/>
        <v>22</v>
      </c>
      <c r="E23" s="8" t="str">
        <f t="shared" si="4"/>
        <v>20090122</v>
      </c>
      <c r="F23" s="24">
        <v>39835</v>
      </c>
      <c r="G23" s="25">
        <f t="shared" si="0"/>
        <v>39835</v>
      </c>
    </row>
    <row r="24" spans="1:7">
      <c r="A24" s="9">
        <f t="shared" si="1"/>
        <v>2009</v>
      </c>
      <c r="B24" s="9">
        <f>VLOOKUP($C24,Quarter_Month!$A$1:$B$13,2)</f>
        <v>1</v>
      </c>
      <c r="C24" s="9">
        <f t="shared" si="2"/>
        <v>1</v>
      </c>
      <c r="D24" s="9">
        <f t="shared" si="3"/>
        <v>23</v>
      </c>
      <c r="E24" s="8" t="str">
        <f t="shared" si="4"/>
        <v>20090123</v>
      </c>
      <c r="F24" s="24">
        <v>39836</v>
      </c>
      <c r="G24" s="25">
        <f t="shared" si="0"/>
        <v>39836</v>
      </c>
    </row>
    <row r="25" spans="1:7">
      <c r="A25" s="9">
        <f t="shared" si="1"/>
        <v>2009</v>
      </c>
      <c r="B25" s="9">
        <f>VLOOKUP($C25,Quarter_Month!$A$1:$B$13,2)</f>
        <v>1</v>
      </c>
      <c r="C25" s="9">
        <f t="shared" si="2"/>
        <v>1</v>
      </c>
      <c r="D25" s="9">
        <f t="shared" si="3"/>
        <v>24</v>
      </c>
      <c r="E25" s="8" t="str">
        <f t="shared" si="4"/>
        <v>20090124</v>
      </c>
      <c r="F25" s="24">
        <v>39837</v>
      </c>
      <c r="G25" s="25">
        <f t="shared" si="0"/>
        <v>39837</v>
      </c>
    </row>
    <row r="26" spans="1:7">
      <c r="A26" s="9">
        <f t="shared" si="1"/>
        <v>2009</v>
      </c>
      <c r="B26" s="9">
        <f>VLOOKUP($C26,Quarter_Month!$A$1:$B$13,2)</f>
        <v>1</v>
      </c>
      <c r="C26" s="9">
        <f t="shared" si="2"/>
        <v>1</v>
      </c>
      <c r="D26" s="9">
        <f t="shared" si="3"/>
        <v>25</v>
      </c>
      <c r="E26" s="8" t="str">
        <f t="shared" si="4"/>
        <v>20090125</v>
      </c>
      <c r="F26" s="24">
        <v>39838</v>
      </c>
      <c r="G26" s="25">
        <f t="shared" si="0"/>
        <v>39838</v>
      </c>
    </row>
    <row r="27" spans="1:7">
      <c r="A27" s="9">
        <f t="shared" si="1"/>
        <v>2009</v>
      </c>
      <c r="B27" s="9">
        <f>VLOOKUP($C27,Quarter_Month!$A$1:$B$13,2)</f>
        <v>1</v>
      </c>
      <c r="C27" s="9">
        <f t="shared" si="2"/>
        <v>1</v>
      </c>
      <c r="D27" s="9">
        <f t="shared" si="3"/>
        <v>26</v>
      </c>
      <c r="E27" s="8" t="str">
        <f t="shared" si="4"/>
        <v>20090126</v>
      </c>
      <c r="F27" s="24">
        <v>39839</v>
      </c>
      <c r="G27" s="25">
        <f t="shared" si="0"/>
        <v>39839</v>
      </c>
    </row>
    <row r="28" spans="1:7">
      <c r="A28" s="9">
        <f t="shared" si="1"/>
        <v>2009</v>
      </c>
      <c r="B28" s="9">
        <f>VLOOKUP($C28,Quarter_Month!$A$1:$B$13,2)</f>
        <v>1</v>
      </c>
      <c r="C28" s="9">
        <f t="shared" si="2"/>
        <v>1</v>
      </c>
      <c r="D28" s="9">
        <f t="shared" si="3"/>
        <v>27</v>
      </c>
      <c r="E28" s="8" t="str">
        <f t="shared" si="4"/>
        <v>20090127</v>
      </c>
      <c r="F28" s="24">
        <v>39840</v>
      </c>
      <c r="G28" s="25">
        <f t="shared" si="0"/>
        <v>39840</v>
      </c>
    </row>
    <row r="29" spans="1:7">
      <c r="A29" s="9">
        <f t="shared" si="1"/>
        <v>2009</v>
      </c>
      <c r="B29" s="9">
        <f>VLOOKUP($C29,Quarter_Month!$A$1:$B$13,2)</f>
        <v>1</v>
      </c>
      <c r="C29" s="9">
        <f t="shared" si="2"/>
        <v>1</v>
      </c>
      <c r="D29" s="9">
        <f t="shared" si="3"/>
        <v>28</v>
      </c>
      <c r="E29" s="8" t="str">
        <f t="shared" si="4"/>
        <v>20090128</v>
      </c>
      <c r="F29" s="24">
        <v>39841</v>
      </c>
      <c r="G29" s="25">
        <f t="shared" si="0"/>
        <v>39841</v>
      </c>
    </row>
    <row r="30" spans="1:7">
      <c r="A30" s="9">
        <f t="shared" si="1"/>
        <v>2009</v>
      </c>
      <c r="B30" s="9">
        <f>VLOOKUP($C30,Quarter_Month!$A$1:$B$13,2)</f>
        <v>1</v>
      </c>
      <c r="C30" s="9">
        <f t="shared" si="2"/>
        <v>1</v>
      </c>
      <c r="D30" s="9">
        <f t="shared" si="3"/>
        <v>29</v>
      </c>
      <c r="E30" s="8" t="str">
        <f t="shared" si="4"/>
        <v>20090129</v>
      </c>
      <c r="F30" s="24">
        <v>39842</v>
      </c>
      <c r="G30" s="25">
        <f t="shared" si="0"/>
        <v>39842</v>
      </c>
    </row>
    <row r="31" spans="1:7">
      <c r="A31" s="9">
        <f t="shared" si="1"/>
        <v>2009</v>
      </c>
      <c r="B31" s="9">
        <f>VLOOKUP($C31,Quarter_Month!$A$1:$B$13,2)</f>
        <v>1</v>
      </c>
      <c r="C31" s="9">
        <f t="shared" si="2"/>
        <v>1</v>
      </c>
      <c r="D31" s="9">
        <f t="shared" si="3"/>
        <v>30</v>
      </c>
      <c r="E31" s="8" t="str">
        <f t="shared" si="4"/>
        <v>20090130</v>
      </c>
      <c r="F31" s="24">
        <v>39843</v>
      </c>
      <c r="G31" s="25">
        <f t="shared" si="0"/>
        <v>39843</v>
      </c>
    </row>
    <row r="32" spans="1:7">
      <c r="A32" s="9">
        <f t="shared" si="1"/>
        <v>2009</v>
      </c>
      <c r="B32" s="9">
        <f>VLOOKUP($C32,Quarter_Month!$A$1:$B$13,2)</f>
        <v>1</v>
      </c>
      <c r="C32" s="9">
        <f t="shared" si="2"/>
        <v>1</v>
      </c>
      <c r="D32" s="9">
        <f t="shared" si="3"/>
        <v>31</v>
      </c>
      <c r="E32" s="8" t="str">
        <f t="shared" si="4"/>
        <v>20090131</v>
      </c>
      <c r="F32" s="24">
        <v>39844</v>
      </c>
      <c r="G32" s="25">
        <f t="shared" si="0"/>
        <v>39844</v>
      </c>
    </row>
    <row r="33" spans="1:7">
      <c r="A33" s="9">
        <f t="shared" si="1"/>
        <v>2009</v>
      </c>
      <c r="B33" s="9">
        <f>VLOOKUP($C33,Quarter_Month!$A$1:$B$13,2)</f>
        <v>1</v>
      </c>
      <c r="C33" s="9">
        <f t="shared" si="2"/>
        <v>2</v>
      </c>
      <c r="D33" s="9">
        <f t="shared" si="3"/>
        <v>1</v>
      </c>
      <c r="E33" s="8" t="str">
        <f t="shared" si="4"/>
        <v>20090201</v>
      </c>
      <c r="F33" s="24">
        <v>39845</v>
      </c>
      <c r="G33" s="25">
        <f t="shared" si="0"/>
        <v>39845</v>
      </c>
    </row>
    <row r="34" spans="1:7">
      <c r="A34" s="9">
        <f t="shared" si="1"/>
        <v>2009</v>
      </c>
      <c r="B34" s="9">
        <f>VLOOKUP($C34,Quarter_Month!$A$1:$B$13,2)</f>
        <v>1</v>
      </c>
      <c r="C34" s="9">
        <f t="shared" si="2"/>
        <v>2</v>
      </c>
      <c r="D34" s="9">
        <f t="shared" si="3"/>
        <v>2</v>
      </c>
      <c r="E34" s="8" t="str">
        <f t="shared" si="4"/>
        <v>20090202</v>
      </c>
      <c r="F34" s="24">
        <v>39846</v>
      </c>
      <c r="G34" s="25">
        <f t="shared" si="0"/>
        <v>39846</v>
      </c>
    </row>
    <row r="35" spans="1:7">
      <c r="A35" s="9">
        <f t="shared" si="1"/>
        <v>2009</v>
      </c>
      <c r="B35" s="9">
        <f>VLOOKUP($C35,Quarter_Month!$A$1:$B$13,2)</f>
        <v>1</v>
      </c>
      <c r="C35" s="9">
        <f t="shared" si="2"/>
        <v>2</v>
      </c>
      <c r="D35" s="9">
        <f t="shared" si="3"/>
        <v>3</v>
      </c>
      <c r="E35" s="8" t="str">
        <f t="shared" si="4"/>
        <v>20090203</v>
      </c>
      <c r="F35" s="24">
        <v>39847</v>
      </c>
      <c r="G35" s="25">
        <f t="shared" si="0"/>
        <v>39847</v>
      </c>
    </row>
    <row r="36" spans="1:7">
      <c r="A36" s="9">
        <f t="shared" si="1"/>
        <v>2009</v>
      </c>
      <c r="B36" s="9">
        <f>VLOOKUP($C36,Quarter_Month!$A$1:$B$13,2)</f>
        <v>1</v>
      </c>
      <c r="C36" s="9">
        <f t="shared" si="2"/>
        <v>2</v>
      </c>
      <c r="D36" s="9">
        <f t="shared" si="3"/>
        <v>4</v>
      </c>
      <c r="E36" s="8" t="str">
        <f t="shared" si="4"/>
        <v>20090204</v>
      </c>
      <c r="F36" s="24">
        <v>39848</v>
      </c>
      <c r="G36" s="25">
        <f t="shared" si="0"/>
        <v>39848</v>
      </c>
    </row>
    <row r="37" spans="1:7">
      <c r="A37" s="9">
        <f t="shared" si="1"/>
        <v>2009</v>
      </c>
      <c r="B37" s="9">
        <f>VLOOKUP($C37,Quarter_Month!$A$1:$B$13,2)</f>
        <v>1</v>
      </c>
      <c r="C37" s="9">
        <f t="shared" si="2"/>
        <v>2</v>
      </c>
      <c r="D37" s="9">
        <f t="shared" si="3"/>
        <v>5</v>
      </c>
      <c r="E37" s="8" t="str">
        <f t="shared" si="4"/>
        <v>20090205</v>
      </c>
      <c r="F37" s="24">
        <v>39849</v>
      </c>
      <c r="G37" s="25">
        <f t="shared" si="0"/>
        <v>39849</v>
      </c>
    </row>
    <row r="38" spans="1:7">
      <c r="A38" s="9">
        <f t="shared" si="1"/>
        <v>2009</v>
      </c>
      <c r="B38" s="9">
        <f>VLOOKUP($C38,Quarter_Month!$A$1:$B$13,2)</f>
        <v>1</v>
      </c>
      <c r="C38" s="9">
        <f t="shared" si="2"/>
        <v>2</v>
      </c>
      <c r="D38" s="9">
        <f t="shared" si="3"/>
        <v>6</v>
      </c>
      <c r="E38" s="8" t="str">
        <f t="shared" si="4"/>
        <v>20090206</v>
      </c>
      <c r="F38" s="24">
        <v>39850</v>
      </c>
      <c r="G38" s="25">
        <f t="shared" si="0"/>
        <v>39850</v>
      </c>
    </row>
    <row r="39" spans="1:7">
      <c r="A39" s="9">
        <f t="shared" si="1"/>
        <v>2009</v>
      </c>
      <c r="B39" s="9">
        <f>VLOOKUP($C39,Quarter_Month!$A$1:$B$13,2)</f>
        <v>1</v>
      </c>
      <c r="C39" s="9">
        <f t="shared" si="2"/>
        <v>2</v>
      </c>
      <c r="D39" s="9">
        <f t="shared" si="3"/>
        <v>7</v>
      </c>
      <c r="E39" s="8" t="str">
        <f t="shared" si="4"/>
        <v>20090207</v>
      </c>
      <c r="F39" s="24">
        <v>39851</v>
      </c>
      <c r="G39" s="25">
        <f t="shared" si="0"/>
        <v>39851</v>
      </c>
    </row>
    <row r="40" spans="1:7">
      <c r="A40" s="9">
        <f t="shared" si="1"/>
        <v>2009</v>
      </c>
      <c r="B40" s="9">
        <f>VLOOKUP($C40,Quarter_Month!$A$1:$B$13,2)</f>
        <v>1</v>
      </c>
      <c r="C40" s="9">
        <f t="shared" si="2"/>
        <v>2</v>
      </c>
      <c r="D40" s="9">
        <f t="shared" si="3"/>
        <v>8</v>
      </c>
      <c r="E40" s="8" t="str">
        <f t="shared" si="4"/>
        <v>20090208</v>
      </c>
      <c r="F40" s="24">
        <v>39852</v>
      </c>
      <c r="G40" s="25">
        <f t="shared" si="0"/>
        <v>39852</v>
      </c>
    </row>
    <row r="41" spans="1:7">
      <c r="A41" s="9">
        <f t="shared" si="1"/>
        <v>2009</v>
      </c>
      <c r="B41" s="9">
        <f>VLOOKUP($C41,Quarter_Month!$A$1:$B$13,2)</f>
        <v>1</v>
      </c>
      <c r="C41" s="9">
        <f t="shared" si="2"/>
        <v>2</v>
      </c>
      <c r="D41" s="9">
        <f t="shared" si="3"/>
        <v>9</v>
      </c>
      <c r="E41" s="8" t="str">
        <f t="shared" si="4"/>
        <v>20090209</v>
      </c>
      <c r="F41" s="24">
        <v>39853</v>
      </c>
      <c r="G41" s="25">
        <f t="shared" si="0"/>
        <v>39853</v>
      </c>
    </row>
    <row r="42" spans="1:7">
      <c r="A42" s="9">
        <f t="shared" si="1"/>
        <v>2009</v>
      </c>
      <c r="B42" s="9">
        <f>VLOOKUP($C42,Quarter_Month!$A$1:$B$13,2)</f>
        <v>1</v>
      </c>
      <c r="C42" s="9">
        <f t="shared" si="2"/>
        <v>2</v>
      </c>
      <c r="D42" s="9">
        <f t="shared" si="3"/>
        <v>10</v>
      </c>
      <c r="E42" s="8" t="str">
        <f t="shared" si="4"/>
        <v>20090210</v>
      </c>
      <c r="F42" s="24">
        <v>39854</v>
      </c>
      <c r="G42" s="25">
        <f t="shared" si="0"/>
        <v>39854</v>
      </c>
    </row>
    <row r="43" spans="1:7">
      <c r="A43" s="9">
        <f t="shared" si="1"/>
        <v>2009</v>
      </c>
      <c r="B43" s="9">
        <f>VLOOKUP($C43,Quarter_Month!$A$1:$B$13,2)</f>
        <v>1</v>
      </c>
      <c r="C43" s="9">
        <f t="shared" si="2"/>
        <v>2</v>
      </c>
      <c r="D43" s="9">
        <f t="shared" si="3"/>
        <v>11</v>
      </c>
      <c r="E43" s="8" t="str">
        <f t="shared" si="4"/>
        <v>20090211</v>
      </c>
      <c r="F43" s="24">
        <v>39855</v>
      </c>
      <c r="G43" s="25">
        <f t="shared" si="0"/>
        <v>39855</v>
      </c>
    </row>
    <row r="44" spans="1:7">
      <c r="A44" s="9">
        <f t="shared" si="1"/>
        <v>2009</v>
      </c>
      <c r="B44" s="9">
        <f>VLOOKUP($C44,Quarter_Month!$A$1:$B$13,2)</f>
        <v>1</v>
      </c>
      <c r="C44" s="9">
        <f t="shared" si="2"/>
        <v>2</v>
      </c>
      <c r="D44" s="9">
        <f t="shared" si="3"/>
        <v>12</v>
      </c>
      <c r="E44" s="8" t="str">
        <f t="shared" si="4"/>
        <v>20090212</v>
      </c>
      <c r="F44" s="24">
        <v>39856</v>
      </c>
      <c r="G44" s="25">
        <f t="shared" si="0"/>
        <v>39856</v>
      </c>
    </row>
    <row r="45" spans="1:7">
      <c r="A45" s="9">
        <f t="shared" si="1"/>
        <v>2009</v>
      </c>
      <c r="B45" s="9">
        <f>VLOOKUP($C45,Quarter_Month!$A$1:$B$13,2)</f>
        <v>1</v>
      </c>
      <c r="C45" s="9">
        <f t="shared" si="2"/>
        <v>2</v>
      </c>
      <c r="D45" s="9">
        <f t="shared" si="3"/>
        <v>13</v>
      </c>
      <c r="E45" s="8" t="str">
        <f t="shared" si="4"/>
        <v>20090213</v>
      </c>
      <c r="F45" s="24">
        <v>39857</v>
      </c>
      <c r="G45" s="25">
        <f t="shared" si="0"/>
        <v>39857</v>
      </c>
    </row>
    <row r="46" spans="1:7">
      <c r="A46" s="9">
        <f t="shared" si="1"/>
        <v>2009</v>
      </c>
      <c r="B46" s="9">
        <f>VLOOKUP($C46,Quarter_Month!$A$1:$B$13,2)</f>
        <v>1</v>
      </c>
      <c r="C46" s="9">
        <f t="shared" si="2"/>
        <v>2</v>
      </c>
      <c r="D46" s="9">
        <f t="shared" si="3"/>
        <v>14</v>
      </c>
      <c r="E46" s="8" t="str">
        <f t="shared" si="4"/>
        <v>20090214</v>
      </c>
      <c r="F46" s="24">
        <v>39858</v>
      </c>
      <c r="G46" s="25">
        <f t="shared" si="0"/>
        <v>39858</v>
      </c>
    </row>
    <row r="47" spans="1:7">
      <c r="A47" s="9">
        <f t="shared" si="1"/>
        <v>2009</v>
      </c>
      <c r="B47" s="9">
        <f>VLOOKUP($C47,Quarter_Month!$A$1:$B$13,2)</f>
        <v>1</v>
      </c>
      <c r="C47" s="9">
        <f t="shared" si="2"/>
        <v>2</v>
      </c>
      <c r="D47" s="9">
        <f t="shared" si="3"/>
        <v>15</v>
      </c>
      <c r="E47" s="8" t="str">
        <f t="shared" si="4"/>
        <v>20090215</v>
      </c>
      <c r="F47" s="24">
        <v>39859</v>
      </c>
      <c r="G47" s="25">
        <f t="shared" si="0"/>
        <v>39859</v>
      </c>
    </row>
    <row r="48" spans="1:7">
      <c r="A48" s="9">
        <f t="shared" si="1"/>
        <v>2009</v>
      </c>
      <c r="B48" s="9">
        <f>VLOOKUP($C48,Quarter_Month!$A$1:$B$13,2)</f>
        <v>1</v>
      </c>
      <c r="C48" s="9">
        <f t="shared" si="2"/>
        <v>2</v>
      </c>
      <c r="D48" s="9">
        <f t="shared" si="3"/>
        <v>16</v>
      </c>
      <c r="E48" s="8" t="str">
        <f t="shared" si="4"/>
        <v>20090216</v>
      </c>
      <c r="F48" s="24">
        <v>39860</v>
      </c>
      <c r="G48" s="25">
        <f t="shared" si="0"/>
        <v>39860</v>
      </c>
    </row>
    <row r="49" spans="1:7">
      <c r="A49" s="9">
        <f t="shared" ref="A49:A112" si="5">YEAR(F49)</f>
        <v>2009</v>
      </c>
      <c r="B49" s="9">
        <f>VLOOKUP($C49,Quarter_Month!$A$1:$B$13,2)</f>
        <v>1</v>
      </c>
      <c r="C49" s="9">
        <f t="shared" ref="C49:C112" si="6">MONTH(F49)</f>
        <v>2</v>
      </c>
      <c r="D49" s="9">
        <f t="shared" ref="D49:D112" si="7">DAY(F49)</f>
        <v>17</v>
      </c>
      <c r="E49" s="8" t="str">
        <f t="shared" ref="E49:E112" si="8">CONCATENATE(A49,IF(LEN(C49)=1,"0"&amp;C49,C49),IF(LEN(D49)=1,"0"&amp;D49,D49))</f>
        <v>20090217</v>
      </c>
      <c r="F49" s="24">
        <v>39861</v>
      </c>
      <c r="G49" s="25">
        <f t="shared" si="0"/>
        <v>39861</v>
      </c>
    </row>
    <row r="50" spans="1:7">
      <c r="A50" s="9">
        <f t="shared" si="5"/>
        <v>2009</v>
      </c>
      <c r="B50" s="9">
        <f>VLOOKUP($C50,Quarter_Month!$A$1:$B$13,2)</f>
        <v>1</v>
      </c>
      <c r="C50" s="9">
        <f t="shared" si="6"/>
        <v>2</v>
      </c>
      <c r="D50" s="9">
        <f t="shared" si="7"/>
        <v>18</v>
      </c>
      <c r="E50" s="8" t="str">
        <f t="shared" si="8"/>
        <v>20090218</v>
      </c>
      <c r="F50" s="24">
        <v>39862</v>
      </c>
      <c r="G50" s="25">
        <f t="shared" si="0"/>
        <v>39862</v>
      </c>
    </row>
    <row r="51" spans="1:7">
      <c r="A51" s="9">
        <f t="shared" si="5"/>
        <v>2009</v>
      </c>
      <c r="B51" s="9">
        <f>VLOOKUP($C51,Quarter_Month!$A$1:$B$13,2)</f>
        <v>1</v>
      </c>
      <c r="C51" s="9">
        <f t="shared" si="6"/>
        <v>2</v>
      </c>
      <c r="D51" s="9">
        <f t="shared" si="7"/>
        <v>19</v>
      </c>
      <c r="E51" s="8" t="str">
        <f t="shared" si="8"/>
        <v>20090219</v>
      </c>
      <c r="F51" s="24">
        <v>39863</v>
      </c>
      <c r="G51" s="25">
        <f t="shared" si="0"/>
        <v>39863</v>
      </c>
    </row>
    <row r="52" spans="1:7">
      <c r="A52" s="9">
        <f t="shared" si="5"/>
        <v>2009</v>
      </c>
      <c r="B52" s="9">
        <f>VLOOKUP($C52,Quarter_Month!$A$1:$B$13,2)</f>
        <v>1</v>
      </c>
      <c r="C52" s="9">
        <f t="shared" si="6"/>
        <v>2</v>
      </c>
      <c r="D52" s="9">
        <f t="shared" si="7"/>
        <v>20</v>
      </c>
      <c r="E52" s="8" t="str">
        <f t="shared" si="8"/>
        <v>20090220</v>
      </c>
      <c r="F52" s="24">
        <v>39864</v>
      </c>
      <c r="G52" s="25">
        <f t="shared" si="0"/>
        <v>39864</v>
      </c>
    </row>
    <row r="53" spans="1:7">
      <c r="A53" s="9">
        <f t="shared" si="5"/>
        <v>2009</v>
      </c>
      <c r="B53" s="9">
        <f>VLOOKUP($C53,Quarter_Month!$A$1:$B$13,2)</f>
        <v>1</v>
      </c>
      <c r="C53" s="9">
        <f t="shared" si="6"/>
        <v>2</v>
      </c>
      <c r="D53" s="9">
        <f t="shared" si="7"/>
        <v>21</v>
      </c>
      <c r="E53" s="8" t="str">
        <f t="shared" si="8"/>
        <v>20090221</v>
      </c>
      <c r="F53" s="24">
        <v>39865</v>
      </c>
      <c r="G53" s="25">
        <f t="shared" si="0"/>
        <v>39865</v>
      </c>
    </row>
    <row r="54" spans="1:7">
      <c r="A54" s="9">
        <f t="shared" si="5"/>
        <v>2009</v>
      </c>
      <c r="B54" s="9">
        <f>VLOOKUP($C54,Quarter_Month!$A$1:$B$13,2)</f>
        <v>1</v>
      </c>
      <c r="C54" s="9">
        <f t="shared" si="6"/>
        <v>2</v>
      </c>
      <c r="D54" s="9">
        <f t="shared" si="7"/>
        <v>22</v>
      </c>
      <c r="E54" s="8" t="str">
        <f t="shared" si="8"/>
        <v>20090222</v>
      </c>
      <c r="F54" s="24">
        <v>39866</v>
      </c>
      <c r="G54" s="25">
        <f t="shared" si="0"/>
        <v>39866</v>
      </c>
    </row>
    <row r="55" spans="1:7">
      <c r="A55" s="9">
        <f t="shared" si="5"/>
        <v>2009</v>
      </c>
      <c r="B55" s="9">
        <f>VLOOKUP($C55,Quarter_Month!$A$1:$B$13,2)</f>
        <v>1</v>
      </c>
      <c r="C55" s="9">
        <f t="shared" si="6"/>
        <v>2</v>
      </c>
      <c r="D55" s="9">
        <f t="shared" si="7"/>
        <v>23</v>
      </c>
      <c r="E55" s="8" t="str">
        <f t="shared" si="8"/>
        <v>20090223</v>
      </c>
      <c r="F55" s="24">
        <v>39867</v>
      </c>
      <c r="G55" s="25">
        <f t="shared" si="0"/>
        <v>39867</v>
      </c>
    </row>
    <row r="56" spans="1:7">
      <c r="A56" s="9">
        <f t="shared" si="5"/>
        <v>2009</v>
      </c>
      <c r="B56" s="9">
        <f>VLOOKUP($C56,Quarter_Month!$A$1:$B$13,2)</f>
        <v>1</v>
      </c>
      <c r="C56" s="9">
        <f t="shared" si="6"/>
        <v>2</v>
      </c>
      <c r="D56" s="9">
        <f t="shared" si="7"/>
        <v>24</v>
      </c>
      <c r="E56" s="8" t="str">
        <f t="shared" si="8"/>
        <v>20090224</v>
      </c>
      <c r="F56" s="24">
        <v>39868</v>
      </c>
      <c r="G56" s="25">
        <f t="shared" si="0"/>
        <v>39868</v>
      </c>
    </row>
    <row r="57" spans="1:7">
      <c r="A57" s="9">
        <f t="shared" si="5"/>
        <v>2009</v>
      </c>
      <c r="B57" s="9">
        <f>VLOOKUP($C57,Quarter_Month!$A$1:$B$13,2)</f>
        <v>1</v>
      </c>
      <c r="C57" s="9">
        <f t="shared" si="6"/>
        <v>2</v>
      </c>
      <c r="D57" s="9">
        <f t="shared" si="7"/>
        <v>25</v>
      </c>
      <c r="E57" s="8" t="str">
        <f t="shared" si="8"/>
        <v>20090225</v>
      </c>
      <c r="F57" s="24">
        <v>39869</v>
      </c>
      <c r="G57" s="25">
        <f t="shared" si="0"/>
        <v>39869</v>
      </c>
    </row>
    <row r="58" spans="1:7">
      <c r="A58" s="9">
        <f t="shared" si="5"/>
        <v>2009</v>
      </c>
      <c r="B58" s="9">
        <f>VLOOKUP($C58,Quarter_Month!$A$1:$B$13,2)</f>
        <v>1</v>
      </c>
      <c r="C58" s="9">
        <f t="shared" si="6"/>
        <v>2</v>
      </c>
      <c r="D58" s="9">
        <f t="shared" si="7"/>
        <v>26</v>
      </c>
      <c r="E58" s="8" t="str">
        <f t="shared" si="8"/>
        <v>20090226</v>
      </c>
      <c r="F58" s="24">
        <v>39870</v>
      </c>
      <c r="G58" s="25">
        <f t="shared" si="0"/>
        <v>39870</v>
      </c>
    </row>
    <row r="59" spans="1:7">
      <c r="A59" s="9">
        <f t="shared" si="5"/>
        <v>2009</v>
      </c>
      <c r="B59" s="9">
        <f>VLOOKUP($C59,Quarter_Month!$A$1:$B$13,2)</f>
        <v>1</v>
      </c>
      <c r="C59" s="9">
        <f t="shared" si="6"/>
        <v>2</v>
      </c>
      <c r="D59" s="9">
        <f t="shared" si="7"/>
        <v>27</v>
      </c>
      <c r="E59" s="8" t="str">
        <f t="shared" si="8"/>
        <v>20090227</v>
      </c>
      <c r="F59" s="24">
        <v>39871</v>
      </c>
      <c r="G59" s="25">
        <f t="shared" si="0"/>
        <v>39871</v>
      </c>
    </row>
    <row r="60" spans="1:7">
      <c r="A60" s="9">
        <f t="shared" si="5"/>
        <v>2009</v>
      </c>
      <c r="B60" s="9">
        <f>VLOOKUP($C60,Quarter_Month!$A$1:$B$13,2)</f>
        <v>1</v>
      </c>
      <c r="C60" s="9">
        <f t="shared" si="6"/>
        <v>2</v>
      </c>
      <c r="D60" s="9">
        <f t="shared" si="7"/>
        <v>28</v>
      </c>
      <c r="E60" s="8" t="str">
        <f t="shared" si="8"/>
        <v>20090228</v>
      </c>
      <c r="F60" s="24">
        <v>39872</v>
      </c>
      <c r="G60" s="25">
        <f t="shared" si="0"/>
        <v>39872</v>
      </c>
    </row>
    <row r="61" spans="1:7">
      <c r="A61" s="9">
        <f t="shared" si="5"/>
        <v>2009</v>
      </c>
      <c r="B61" s="9">
        <f>VLOOKUP($C61,Quarter_Month!$A$1:$B$13,2)</f>
        <v>1</v>
      </c>
      <c r="C61" s="9">
        <f t="shared" si="6"/>
        <v>3</v>
      </c>
      <c r="D61" s="9">
        <f t="shared" si="7"/>
        <v>1</v>
      </c>
      <c r="E61" s="8" t="str">
        <f t="shared" si="8"/>
        <v>20090301</v>
      </c>
      <c r="F61" s="24">
        <v>39873</v>
      </c>
      <c r="G61" s="25">
        <f t="shared" si="0"/>
        <v>39873</v>
      </c>
    </row>
    <row r="62" spans="1:7">
      <c r="A62" s="9">
        <f t="shared" si="5"/>
        <v>2009</v>
      </c>
      <c r="B62" s="9">
        <f>VLOOKUP($C62,Quarter_Month!$A$1:$B$13,2)</f>
        <v>1</v>
      </c>
      <c r="C62" s="9">
        <f t="shared" si="6"/>
        <v>3</v>
      </c>
      <c r="D62" s="9">
        <f t="shared" si="7"/>
        <v>2</v>
      </c>
      <c r="E62" s="8" t="str">
        <f t="shared" si="8"/>
        <v>20090302</v>
      </c>
      <c r="F62" s="24">
        <v>39874</v>
      </c>
      <c r="G62" s="25">
        <f t="shared" si="0"/>
        <v>39874</v>
      </c>
    </row>
    <row r="63" spans="1:7">
      <c r="A63" s="9">
        <f t="shared" si="5"/>
        <v>2009</v>
      </c>
      <c r="B63" s="9">
        <f>VLOOKUP($C63,Quarter_Month!$A$1:$B$13,2)</f>
        <v>1</v>
      </c>
      <c r="C63" s="9">
        <f t="shared" si="6"/>
        <v>3</v>
      </c>
      <c r="D63" s="9">
        <f t="shared" si="7"/>
        <v>3</v>
      </c>
      <c r="E63" s="8" t="str">
        <f t="shared" si="8"/>
        <v>20090303</v>
      </c>
      <c r="F63" s="24">
        <v>39875</v>
      </c>
      <c r="G63" s="25">
        <f t="shared" si="0"/>
        <v>39875</v>
      </c>
    </row>
    <row r="64" spans="1:7">
      <c r="A64" s="9">
        <f t="shared" si="5"/>
        <v>2009</v>
      </c>
      <c r="B64" s="9">
        <f>VLOOKUP($C64,Quarter_Month!$A$1:$B$13,2)</f>
        <v>1</v>
      </c>
      <c r="C64" s="9">
        <f t="shared" si="6"/>
        <v>3</v>
      </c>
      <c r="D64" s="9">
        <f t="shared" si="7"/>
        <v>4</v>
      </c>
      <c r="E64" s="8" t="str">
        <f t="shared" si="8"/>
        <v>20090304</v>
      </c>
      <c r="F64" s="24">
        <v>39876</v>
      </c>
      <c r="G64" s="25">
        <f t="shared" si="0"/>
        <v>39876</v>
      </c>
    </row>
    <row r="65" spans="1:7">
      <c r="A65" s="9">
        <f t="shared" si="5"/>
        <v>2009</v>
      </c>
      <c r="B65" s="9">
        <f>VLOOKUP($C65,Quarter_Month!$A$1:$B$13,2)</f>
        <v>1</v>
      </c>
      <c r="C65" s="9">
        <f t="shared" si="6"/>
        <v>3</v>
      </c>
      <c r="D65" s="9">
        <f t="shared" si="7"/>
        <v>5</v>
      </c>
      <c r="E65" s="8" t="str">
        <f t="shared" si="8"/>
        <v>20090305</v>
      </c>
      <c r="F65" s="24">
        <v>39877</v>
      </c>
      <c r="G65" s="25">
        <f t="shared" si="0"/>
        <v>39877</v>
      </c>
    </row>
    <row r="66" spans="1:7">
      <c r="A66" s="9">
        <f t="shared" si="5"/>
        <v>2009</v>
      </c>
      <c r="B66" s="9">
        <f>VLOOKUP($C66,Quarter_Month!$A$1:$B$13,2)</f>
        <v>1</v>
      </c>
      <c r="C66" s="9">
        <f t="shared" si="6"/>
        <v>3</v>
      </c>
      <c r="D66" s="9">
        <f t="shared" si="7"/>
        <v>6</v>
      </c>
      <c r="E66" s="8" t="str">
        <f t="shared" si="8"/>
        <v>20090306</v>
      </c>
      <c r="F66" s="24">
        <v>39878</v>
      </c>
      <c r="G66" s="25">
        <f t="shared" si="0"/>
        <v>39878</v>
      </c>
    </row>
    <row r="67" spans="1:7">
      <c r="A67" s="9">
        <f t="shared" si="5"/>
        <v>2009</v>
      </c>
      <c r="B67" s="9">
        <f>VLOOKUP($C67,Quarter_Month!$A$1:$B$13,2)</f>
        <v>1</v>
      </c>
      <c r="C67" s="9">
        <f t="shared" si="6"/>
        <v>3</v>
      </c>
      <c r="D67" s="9">
        <f t="shared" si="7"/>
        <v>7</v>
      </c>
      <c r="E67" s="8" t="str">
        <f t="shared" si="8"/>
        <v>20090307</v>
      </c>
      <c r="F67" s="24">
        <v>39879</v>
      </c>
      <c r="G67" s="25">
        <f t="shared" ref="G67:G130" si="9">F67</f>
        <v>39879</v>
      </c>
    </row>
    <row r="68" spans="1:7">
      <c r="A68" s="9">
        <f t="shared" si="5"/>
        <v>2009</v>
      </c>
      <c r="B68" s="9">
        <f>VLOOKUP($C68,Quarter_Month!$A$1:$B$13,2)</f>
        <v>1</v>
      </c>
      <c r="C68" s="9">
        <f t="shared" si="6"/>
        <v>3</v>
      </c>
      <c r="D68" s="9">
        <f t="shared" si="7"/>
        <v>8</v>
      </c>
      <c r="E68" s="8" t="str">
        <f t="shared" si="8"/>
        <v>20090308</v>
      </c>
      <c r="F68" s="24">
        <v>39880</v>
      </c>
      <c r="G68" s="25">
        <f t="shared" si="9"/>
        <v>39880</v>
      </c>
    </row>
    <row r="69" spans="1:7">
      <c r="A69" s="9">
        <f t="shared" si="5"/>
        <v>2009</v>
      </c>
      <c r="B69" s="9">
        <f>VLOOKUP($C69,Quarter_Month!$A$1:$B$13,2)</f>
        <v>1</v>
      </c>
      <c r="C69" s="9">
        <f t="shared" si="6"/>
        <v>3</v>
      </c>
      <c r="D69" s="9">
        <f t="shared" si="7"/>
        <v>9</v>
      </c>
      <c r="E69" s="8" t="str">
        <f t="shared" si="8"/>
        <v>20090309</v>
      </c>
      <c r="F69" s="24">
        <v>39881</v>
      </c>
      <c r="G69" s="25">
        <f t="shared" si="9"/>
        <v>39881</v>
      </c>
    </row>
    <row r="70" spans="1:7">
      <c r="A70" s="9">
        <f t="shared" si="5"/>
        <v>2009</v>
      </c>
      <c r="B70" s="9">
        <f>VLOOKUP($C70,Quarter_Month!$A$1:$B$13,2)</f>
        <v>1</v>
      </c>
      <c r="C70" s="9">
        <f t="shared" si="6"/>
        <v>3</v>
      </c>
      <c r="D70" s="9">
        <f t="shared" si="7"/>
        <v>10</v>
      </c>
      <c r="E70" s="8" t="str">
        <f t="shared" si="8"/>
        <v>20090310</v>
      </c>
      <c r="F70" s="24">
        <v>39882</v>
      </c>
      <c r="G70" s="25">
        <f t="shared" si="9"/>
        <v>39882</v>
      </c>
    </row>
    <row r="71" spans="1:7">
      <c r="A71" s="9">
        <f t="shared" si="5"/>
        <v>2009</v>
      </c>
      <c r="B71" s="9">
        <f>VLOOKUP($C71,Quarter_Month!$A$1:$B$13,2)</f>
        <v>1</v>
      </c>
      <c r="C71" s="9">
        <f t="shared" si="6"/>
        <v>3</v>
      </c>
      <c r="D71" s="9">
        <f t="shared" si="7"/>
        <v>11</v>
      </c>
      <c r="E71" s="8" t="str">
        <f t="shared" si="8"/>
        <v>20090311</v>
      </c>
      <c r="F71" s="24">
        <v>39883</v>
      </c>
      <c r="G71" s="25">
        <f t="shared" si="9"/>
        <v>39883</v>
      </c>
    </row>
    <row r="72" spans="1:7">
      <c r="A72" s="9">
        <f t="shared" si="5"/>
        <v>2009</v>
      </c>
      <c r="B72" s="9">
        <f>VLOOKUP($C72,Quarter_Month!$A$1:$B$13,2)</f>
        <v>1</v>
      </c>
      <c r="C72" s="9">
        <f t="shared" si="6"/>
        <v>3</v>
      </c>
      <c r="D72" s="9">
        <f t="shared" si="7"/>
        <v>12</v>
      </c>
      <c r="E72" s="8" t="str">
        <f t="shared" si="8"/>
        <v>20090312</v>
      </c>
      <c r="F72" s="24">
        <v>39884</v>
      </c>
      <c r="G72" s="25">
        <f t="shared" si="9"/>
        <v>39884</v>
      </c>
    </row>
    <row r="73" spans="1:7">
      <c r="A73" s="9">
        <f t="shared" si="5"/>
        <v>2009</v>
      </c>
      <c r="B73" s="9">
        <f>VLOOKUP($C73,Quarter_Month!$A$1:$B$13,2)</f>
        <v>1</v>
      </c>
      <c r="C73" s="9">
        <f t="shared" si="6"/>
        <v>3</v>
      </c>
      <c r="D73" s="9">
        <f t="shared" si="7"/>
        <v>13</v>
      </c>
      <c r="E73" s="8" t="str">
        <f t="shared" si="8"/>
        <v>20090313</v>
      </c>
      <c r="F73" s="24">
        <v>39885</v>
      </c>
      <c r="G73" s="25">
        <f t="shared" si="9"/>
        <v>39885</v>
      </c>
    </row>
    <row r="74" spans="1:7">
      <c r="A74" s="9">
        <f t="shared" si="5"/>
        <v>2009</v>
      </c>
      <c r="B74" s="9">
        <f>VLOOKUP($C74,Quarter_Month!$A$1:$B$13,2)</f>
        <v>1</v>
      </c>
      <c r="C74" s="9">
        <f t="shared" si="6"/>
        <v>3</v>
      </c>
      <c r="D74" s="9">
        <f t="shared" si="7"/>
        <v>14</v>
      </c>
      <c r="E74" s="8" t="str">
        <f t="shared" si="8"/>
        <v>20090314</v>
      </c>
      <c r="F74" s="24">
        <v>39886</v>
      </c>
      <c r="G74" s="25">
        <f t="shared" si="9"/>
        <v>39886</v>
      </c>
    </row>
    <row r="75" spans="1:7">
      <c r="A75" s="9">
        <f t="shared" si="5"/>
        <v>2009</v>
      </c>
      <c r="B75" s="9">
        <f>VLOOKUP($C75,Quarter_Month!$A$1:$B$13,2)</f>
        <v>1</v>
      </c>
      <c r="C75" s="9">
        <f t="shared" si="6"/>
        <v>3</v>
      </c>
      <c r="D75" s="9">
        <f t="shared" si="7"/>
        <v>15</v>
      </c>
      <c r="E75" s="8" t="str">
        <f t="shared" si="8"/>
        <v>20090315</v>
      </c>
      <c r="F75" s="24">
        <v>39887</v>
      </c>
      <c r="G75" s="25">
        <f t="shared" si="9"/>
        <v>39887</v>
      </c>
    </row>
    <row r="76" spans="1:7">
      <c r="A76" s="9">
        <f t="shared" si="5"/>
        <v>2009</v>
      </c>
      <c r="B76" s="9">
        <f>VLOOKUP($C76,Quarter_Month!$A$1:$B$13,2)</f>
        <v>1</v>
      </c>
      <c r="C76" s="9">
        <f t="shared" si="6"/>
        <v>3</v>
      </c>
      <c r="D76" s="9">
        <f t="shared" si="7"/>
        <v>16</v>
      </c>
      <c r="E76" s="8" t="str">
        <f t="shared" si="8"/>
        <v>20090316</v>
      </c>
      <c r="F76" s="24">
        <v>39888</v>
      </c>
      <c r="G76" s="25">
        <f t="shared" si="9"/>
        <v>39888</v>
      </c>
    </row>
    <row r="77" spans="1:7">
      <c r="A77" s="9">
        <f t="shared" si="5"/>
        <v>2009</v>
      </c>
      <c r="B77" s="9">
        <f>VLOOKUP($C77,Quarter_Month!$A$1:$B$13,2)</f>
        <v>1</v>
      </c>
      <c r="C77" s="9">
        <f t="shared" si="6"/>
        <v>3</v>
      </c>
      <c r="D77" s="9">
        <f t="shared" si="7"/>
        <v>17</v>
      </c>
      <c r="E77" s="8" t="str">
        <f t="shared" si="8"/>
        <v>20090317</v>
      </c>
      <c r="F77" s="24">
        <v>39889</v>
      </c>
      <c r="G77" s="25">
        <f t="shared" si="9"/>
        <v>39889</v>
      </c>
    </row>
    <row r="78" spans="1:7">
      <c r="A78" s="9">
        <f t="shared" si="5"/>
        <v>2009</v>
      </c>
      <c r="B78" s="9">
        <f>VLOOKUP($C78,Quarter_Month!$A$1:$B$13,2)</f>
        <v>1</v>
      </c>
      <c r="C78" s="9">
        <f t="shared" si="6"/>
        <v>3</v>
      </c>
      <c r="D78" s="9">
        <f t="shared" si="7"/>
        <v>18</v>
      </c>
      <c r="E78" s="8" t="str">
        <f t="shared" si="8"/>
        <v>20090318</v>
      </c>
      <c r="F78" s="24">
        <v>39890</v>
      </c>
      <c r="G78" s="25">
        <f t="shared" si="9"/>
        <v>39890</v>
      </c>
    </row>
    <row r="79" spans="1:7">
      <c r="A79" s="9">
        <f t="shared" si="5"/>
        <v>2009</v>
      </c>
      <c r="B79" s="9">
        <f>VLOOKUP($C79,Quarter_Month!$A$1:$B$13,2)</f>
        <v>1</v>
      </c>
      <c r="C79" s="9">
        <f t="shared" si="6"/>
        <v>3</v>
      </c>
      <c r="D79" s="9">
        <f t="shared" si="7"/>
        <v>19</v>
      </c>
      <c r="E79" s="8" t="str">
        <f t="shared" si="8"/>
        <v>20090319</v>
      </c>
      <c r="F79" s="24">
        <v>39891</v>
      </c>
      <c r="G79" s="25">
        <f t="shared" si="9"/>
        <v>39891</v>
      </c>
    </row>
    <row r="80" spans="1:7">
      <c r="A80" s="9">
        <f t="shared" si="5"/>
        <v>2009</v>
      </c>
      <c r="B80" s="9">
        <f>VLOOKUP($C80,Quarter_Month!$A$1:$B$13,2)</f>
        <v>1</v>
      </c>
      <c r="C80" s="9">
        <f t="shared" si="6"/>
        <v>3</v>
      </c>
      <c r="D80" s="9">
        <f t="shared" si="7"/>
        <v>20</v>
      </c>
      <c r="E80" s="8" t="str">
        <f t="shared" si="8"/>
        <v>20090320</v>
      </c>
      <c r="F80" s="24">
        <v>39892</v>
      </c>
      <c r="G80" s="25">
        <f t="shared" si="9"/>
        <v>39892</v>
      </c>
    </row>
    <row r="81" spans="1:7">
      <c r="A81" s="9">
        <f t="shared" si="5"/>
        <v>2009</v>
      </c>
      <c r="B81" s="9">
        <f>VLOOKUP($C81,Quarter_Month!$A$1:$B$13,2)</f>
        <v>1</v>
      </c>
      <c r="C81" s="9">
        <f t="shared" si="6"/>
        <v>3</v>
      </c>
      <c r="D81" s="9">
        <f t="shared" si="7"/>
        <v>21</v>
      </c>
      <c r="E81" s="8" t="str">
        <f t="shared" si="8"/>
        <v>20090321</v>
      </c>
      <c r="F81" s="24">
        <v>39893</v>
      </c>
      <c r="G81" s="25">
        <f t="shared" si="9"/>
        <v>39893</v>
      </c>
    </row>
    <row r="82" spans="1:7">
      <c r="A82" s="9">
        <f t="shared" si="5"/>
        <v>2009</v>
      </c>
      <c r="B82" s="9">
        <f>VLOOKUP($C82,Quarter_Month!$A$1:$B$13,2)</f>
        <v>1</v>
      </c>
      <c r="C82" s="9">
        <f t="shared" si="6"/>
        <v>3</v>
      </c>
      <c r="D82" s="9">
        <f t="shared" si="7"/>
        <v>22</v>
      </c>
      <c r="E82" s="8" t="str">
        <f t="shared" si="8"/>
        <v>20090322</v>
      </c>
      <c r="F82" s="24">
        <v>39894</v>
      </c>
      <c r="G82" s="25">
        <f t="shared" si="9"/>
        <v>39894</v>
      </c>
    </row>
    <row r="83" spans="1:7">
      <c r="A83" s="9">
        <f t="shared" si="5"/>
        <v>2009</v>
      </c>
      <c r="B83" s="9">
        <f>VLOOKUP($C83,Quarter_Month!$A$1:$B$13,2)</f>
        <v>1</v>
      </c>
      <c r="C83" s="9">
        <f t="shared" si="6"/>
        <v>3</v>
      </c>
      <c r="D83" s="9">
        <f t="shared" si="7"/>
        <v>23</v>
      </c>
      <c r="E83" s="8" t="str">
        <f t="shared" si="8"/>
        <v>20090323</v>
      </c>
      <c r="F83" s="24">
        <v>39895</v>
      </c>
      <c r="G83" s="25">
        <f t="shared" si="9"/>
        <v>39895</v>
      </c>
    </row>
    <row r="84" spans="1:7">
      <c r="A84" s="9">
        <f t="shared" si="5"/>
        <v>2009</v>
      </c>
      <c r="B84" s="9">
        <f>VLOOKUP($C84,Quarter_Month!$A$1:$B$13,2)</f>
        <v>1</v>
      </c>
      <c r="C84" s="9">
        <f t="shared" si="6"/>
        <v>3</v>
      </c>
      <c r="D84" s="9">
        <f t="shared" si="7"/>
        <v>24</v>
      </c>
      <c r="E84" s="8" t="str">
        <f t="shared" si="8"/>
        <v>20090324</v>
      </c>
      <c r="F84" s="24">
        <v>39896</v>
      </c>
      <c r="G84" s="25">
        <f t="shared" si="9"/>
        <v>39896</v>
      </c>
    </row>
    <row r="85" spans="1:7">
      <c r="A85" s="9">
        <f t="shared" si="5"/>
        <v>2009</v>
      </c>
      <c r="B85" s="9">
        <f>VLOOKUP($C85,Quarter_Month!$A$1:$B$13,2)</f>
        <v>1</v>
      </c>
      <c r="C85" s="9">
        <f t="shared" si="6"/>
        <v>3</v>
      </c>
      <c r="D85" s="9">
        <f t="shared" si="7"/>
        <v>25</v>
      </c>
      <c r="E85" s="8" t="str">
        <f t="shared" si="8"/>
        <v>20090325</v>
      </c>
      <c r="F85" s="24">
        <v>39897</v>
      </c>
      <c r="G85" s="25">
        <f t="shared" si="9"/>
        <v>39897</v>
      </c>
    </row>
    <row r="86" spans="1:7">
      <c r="A86" s="9">
        <f t="shared" si="5"/>
        <v>2009</v>
      </c>
      <c r="B86" s="9">
        <f>VLOOKUP($C86,Quarter_Month!$A$1:$B$13,2)</f>
        <v>1</v>
      </c>
      <c r="C86" s="9">
        <f t="shared" si="6"/>
        <v>3</v>
      </c>
      <c r="D86" s="9">
        <f t="shared" si="7"/>
        <v>26</v>
      </c>
      <c r="E86" s="8" t="str">
        <f t="shared" si="8"/>
        <v>20090326</v>
      </c>
      <c r="F86" s="24">
        <v>39898</v>
      </c>
      <c r="G86" s="25">
        <f t="shared" si="9"/>
        <v>39898</v>
      </c>
    </row>
    <row r="87" spans="1:7">
      <c r="A87" s="9">
        <f t="shared" si="5"/>
        <v>2009</v>
      </c>
      <c r="B87" s="9">
        <f>VLOOKUP($C87,Quarter_Month!$A$1:$B$13,2)</f>
        <v>1</v>
      </c>
      <c r="C87" s="9">
        <f t="shared" si="6"/>
        <v>3</v>
      </c>
      <c r="D87" s="9">
        <f t="shared" si="7"/>
        <v>27</v>
      </c>
      <c r="E87" s="8" t="str">
        <f t="shared" si="8"/>
        <v>20090327</v>
      </c>
      <c r="F87" s="24">
        <v>39899</v>
      </c>
      <c r="G87" s="25">
        <f t="shared" si="9"/>
        <v>39899</v>
      </c>
    </row>
    <row r="88" spans="1:7">
      <c r="A88" s="9">
        <f t="shared" si="5"/>
        <v>2009</v>
      </c>
      <c r="B88" s="9">
        <f>VLOOKUP($C88,Quarter_Month!$A$1:$B$13,2)</f>
        <v>1</v>
      </c>
      <c r="C88" s="9">
        <f t="shared" si="6"/>
        <v>3</v>
      </c>
      <c r="D88" s="9">
        <f t="shared" si="7"/>
        <v>28</v>
      </c>
      <c r="E88" s="8" t="str">
        <f t="shared" si="8"/>
        <v>20090328</v>
      </c>
      <c r="F88" s="24">
        <v>39900</v>
      </c>
      <c r="G88" s="25">
        <f t="shared" si="9"/>
        <v>39900</v>
      </c>
    </row>
    <row r="89" spans="1:7">
      <c r="A89" s="9">
        <f t="shared" si="5"/>
        <v>2009</v>
      </c>
      <c r="B89" s="9">
        <f>VLOOKUP($C89,Quarter_Month!$A$1:$B$13,2)</f>
        <v>1</v>
      </c>
      <c r="C89" s="9">
        <f t="shared" si="6"/>
        <v>3</v>
      </c>
      <c r="D89" s="9">
        <f t="shared" si="7"/>
        <v>29</v>
      </c>
      <c r="E89" s="8" t="str">
        <f t="shared" si="8"/>
        <v>20090329</v>
      </c>
      <c r="F89" s="24">
        <v>39901</v>
      </c>
      <c r="G89" s="25">
        <f t="shared" si="9"/>
        <v>39901</v>
      </c>
    </row>
    <row r="90" spans="1:7">
      <c r="A90" s="9">
        <f t="shared" si="5"/>
        <v>2009</v>
      </c>
      <c r="B90" s="9">
        <f>VLOOKUP($C90,Quarter_Month!$A$1:$B$13,2)</f>
        <v>1</v>
      </c>
      <c r="C90" s="9">
        <f t="shared" si="6"/>
        <v>3</v>
      </c>
      <c r="D90" s="9">
        <f t="shared" si="7"/>
        <v>30</v>
      </c>
      <c r="E90" s="8" t="str">
        <f t="shared" si="8"/>
        <v>20090330</v>
      </c>
      <c r="F90" s="24">
        <v>39902</v>
      </c>
      <c r="G90" s="25">
        <f t="shared" si="9"/>
        <v>39902</v>
      </c>
    </row>
    <row r="91" spans="1:7">
      <c r="A91" s="9">
        <f t="shared" si="5"/>
        <v>2009</v>
      </c>
      <c r="B91" s="9">
        <f>VLOOKUP($C91,Quarter_Month!$A$1:$B$13,2)</f>
        <v>1</v>
      </c>
      <c r="C91" s="9">
        <f t="shared" si="6"/>
        <v>3</v>
      </c>
      <c r="D91" s="9">
        <f t="shared" si="7"/>
        <v>31</v>
      </c>
      <c r="E91" s="8" t="str">
        <f t="shared" si="8"/>
        <v>20090331</v>
      </c>
      <c r="F91" s="24">
        <v>39903</v>
      </c>
      <c r="G91" s="25">
        <f t="shared" si="9"/>
        <v>39903</v>
      </c>
    </row>
    <row r="92" spans="1:7">
      <c r="A92" s="9">
        <f t="shared" si="5"/>
        <v>2009</v>
      </c>
      <c r="B92" s="9">
        <f>VLOOKUP($C92,Quarter_Month!$A$1:$B$13,2)</f>
        <v>2</v>
      </c>
      <c r="C92" s="9">
        <f t="shared" si="6"/>
        <v>4</v>
      </c>
      <c r="D92" s="9">
        <f t="shared" si="7"/>
        <v>1</v>
      </c>
      <c r="E92" s="8" t="str">
        <f t="shared" si="8"/>
        <v>20090401</v>
      </c>
      <c r="F92" s="24">
        <v>39904</v>
      </c>
      <c r="G92" s="25">
        <f t="shared" si="9"/>
        <v>39904</v>
      </c>
    </row>
    <row r="93" spans="1:7">
      <c r="A93" s="9">
        <f t="shared" si="5"/>
        <v>2009</v>
      </c>
      <c r="B93" s="9">
        <f>VLOOKUP($C93,Quarter_Month!$A$1:$B$13,2)</f>
        <v>2</v>
      </c>
      <c r="C93" s="9">
        <f t="shared" si="6"/>
        <v>4</v>
      </c>
      <c r="D93" s="9">
        <f t="shared" si="7"/>
        <v>2</v>
      </c>
      <c r="E93" s="8" t="str">
        <f t="shared" si="8"/>
        <v>20090402</v>
      </c>
      <c r="F93" s="24">
        <v>39905</v>
      </c>
      <c r="G93" s="25">
        <f t="shared" si="9"/>
        <v>39905</v>
      </c>
    </row>
    <row r="94" spans="1:7">
      <c r="A94" s="9">
        <f t="shared" si="5"/>
        <v>2009</v>
      </c>
      <c r="B94" s="9">
        <f>VLOOKUP($C94,Quarter_Month!$A$1:$B$13,2)</f>
        <v>2</v>
      </c>
      <c r="C94" s="9">
        <f t="shared" si="6"/>
        <v>4</v>
      </c>
      <c r="D94" s="9">
        <f t="shared" si="7"/>
        <v>3</v>
      </c>
      <c r="E94" s="8" t="str">
        <f t="shared" si="8"/>
        <v>20090403</v>
      </c>
      <c r="F94" s="24">
        <v>39906</v>
      </c>
      <c r="G94" s="25">
        <f t="shared" si="9"/>
        <v>39906</v>
      </c>
    </row>
    <row r="95" spans="1:7">
      <c r="A95" s="9">
        <f t="shared" si="5"/>
        <v>2009</v>
      </c>
      <c r="B95" s="9">
        <f>VLOOKUP($C95,Quarter_Month!$A$1:$B$13,2)</f>
        <v>2</v>
      </c>
      <c r="C95" s="9">
        <f t="shared" si="6"/>
        <v>4</v>
      </c>
      <c r="D95" s="9">
        <f t="shared" si="7"/>
        <v>4</v>
      </c>
      <c r="E95" s="8" t="str">
        <f t="shared" si="8"/>
        <v>20090404</v>
      </c>
      <c r="F95" s="24">
        <v>39907</v>
      </c>
      <c r="G95" s="25">
        <f t="shared" si="9"/>
        <v>39907</v>
      </c>
    </row>
    <row r="96" spans="1:7">
      <c r="A96" s="9">
        <f t="shared" si="5"/>
        <v>2009</v>
      </c>
      <c r="B96" s="9">
        <f>VLOOKUP($C96,Quarter_Month!$A$1:$B$13,2)</f>
        <v>2</v>
      </c>
      <c r="C96" s="9">
        <f t="shared" si="6"/>
        <v>4</v>
      </c>
      <c r="D96" s="9">
        <f t="shared" si="7"/>
        <v>5</v>
      </c>
      <c r="E96" s="8" t="str">
        <f t="shared" si="8"/>
        <v>20090405</v>
      </c>
      <c r="F96" s="24">
        <v>39908</v>
      </c>
      <c r="G96" s="25">
        <f t="shared" si="9"/>
        <v>39908</v>
      </c>
    </row>
    <row r="97" spans="1:7">
      <c r="A97" s="9">
        <f t="shared" si="5"/>
        <v>2009</v>
      </c>
      <c r="B97" s="9">
        <f>VLOOKUP($C97,Quarter_Month!$A$1:$B$13,2)</f>
        <v>2</v>
      </c>
      <c r="C97" s="9">
        <f t="shared" si="6"/>
        <v>4</v>
      </c>
      <c r="D97" s="9">
        <f t="shared" si="7"/>
        <v>6</v>
      </c>
      <c r="E97" s="8" t="str">
        <f t="shared" si="8"/>
        <v>20090406</v>
      </c>
      <c r="F97" s="24">
        <v>39909</v>
      </c>
      <c r="G97" s="25">
        <f t="shared" si="9"/>
        <v>39909</v>
      </c>
    </row>
    <row r="98" spans="1:7">
      <c r="A98" s="9">
        <f t="shared" si="5"/>
        <v>2009</v>
      </c>
      <c r="B98" s="9">
        <f>VLOOKUP($C98,Quarter_Month!$A$1:$B$13,2)</f>
        <v>2</v>
      </c>
      <c r="C98" s="9">
        <f t="shared" si="6"/>
        <v>4</v>
      </c>
      <c r="D98" s="9">
        <f t="shared" si="7"/>
        <v>7</v>
      </c>
      <c r="E98" s="8" t="str">
        <f t="shared" si="8"/>
        <v>20090407</v>
      </c>
      <c r="F98" s="24">
        <v>39910</v>
      </c>
      <c r="G98" s="25">
        <f t="shared" si="9"/>
        <v>39910</v>
      </c>
    </row>
    <row r="99" spans="1:7">
      <c r="A99" s="9">
        <f t="shared" si="5"/>
        <v>2009</v>
      </c>
      <c r="B99" s="9">
        <f>VLOOKUP($C99,Quarter_Month!$A$1:$B$13,2)</f>
        <v>2</v>
      </c>
      <c r="C99" s="9">
        <f t="shared" si="6"/>
        <v>4</v>
      </c>
      <c r="D99" s="9">
        <f t="shared" si="7"/>
        <v>8</v>
      </c>
      <c r="E99" s="8" t="str">
        <f t="shared" si="8"/>
        <v>20090408</v>
      </c>
      <c r="F99" s="24">
        <v>39911</v>
      </c>
      <c r="G99" s="25">
        <f t="shared" si="9"/>
        <v>39911</v>
      </c>
    </row>
    <row r="100" spans="1:7">
      <c r="A100" s="9">
        <f t="shared" si="5"/>
        <v>2009</v>
      </c>
      <c r="B100" s="9">
        <f>VLOOKUP($C100,Quarter_Month!$A$1:$B$13,2)</f>
        <v>2</v>
      </c>
      <c r="C100" s="9">
        <f t="shared" si="6"/>
        <v>4</v>
      </c>
      <c r="D100" s="9">
        <f t="shared" si="7"/>
        <v>9</v>
      </c>
      <c r="E100" s="8" t="str">
        <f t="shared" si="8"/>
        <v>20090409</v>
      </c>
      <c r="F100" s="24">
        <v>39912</v>
      </c>
      <c r="G100" s="25">
        <f t="shared" si="9"/>
        <v>39912</v>
      </c>
    </row>
    <row r="101" spans="1:7">
      <c r="A101" s="9">
        <f t="shared" si="5"/>
        <v>2009</v>
      </c>
      <c r="B101" s="9">
        <f>VLOOKUP($C101,Quarter_Month!$A$1:$B$13,2)</f>
        <v>2</v>
      </c>
      <c r="C101" s="9">
        <f t="shared" si="6"/>
        <v>4</v>
      </c>
      <c r="D101" s="9">
        <f t="shared" si="7"/>
        <v>10</v>
      </c>
      <c r="E101" s="8" t="str">
        <f t="shared" si="8"/>
        <v>20090410</v>
      </c>
      <c r="F101" s="24">
        <v>39913</v>
      </c>
      <c r="G101" s="25">
        <f t="shared" si="9"/>
        <v>39913</v>
      </c>
    </row>
    <row r="102" spans="1:7">
      <c r="A102" s="9">
        <f t="shared" si="5"/>
        <v>2009</v>
      </c>
      <c r="B102" s="9">
        <f>VLOOKUP($C102,Quarter_Month!$A$1:$B$13,2)</f>
        <v>2</v>
      </c>
      <c r="C102" s="9">
        <f t="shared" si="6"/>
        <v>4</v>
      </c>
      <c r="D102" s="9">
        <f t="shared" si="7"/>
        <v>11</v>
      </c>
      <c r="E102" s="8" t="str">
        <f t="shared" si="8"/>
        <v>20090411</v>
      </c>
      <c r="F102" s="24">
        <v>39914</v>
      </c>
      <c r="G102" s="25">
        <f t="shared" si="9"/>
        <v>39914</v>
      </c>
    </row>
    <row r="103" spans="1:7">
      <c r="A103" s="9">
        <f t="shared" si="5"/>
        <v>2009</v>
      </c>
      <c r="B103" s="9">
        <f>VLOOKUP($C103,Quarter_Month!$A$1:$B$13,2)</f>
        <v>2</v>
      </c>
      <c r="C103" s="9">
        <f t="shared" si="6"/>
        <v>4</v>
      </c>
      <c r="D103" s="9">
        <f t="shared" si="7"/>
        <v>12</v>
      </c>
      <c r="E103" s="8" t="str">
        <f t="shared" si="8"/>
        <v>20090412</v>
      </c>
      <c r="F103" s="24">
        <v>39915</v>
      </c>
      <c r="G103" s="25">
        <f t="shared" si="9"/>
        <v>39915</v>
      </c>
    </row>
    <row r="104" spans="1:7">
      <c r="A104" s="9">
        <f t="shared" si="5"/>
        <v>2009</v>
      </c>
      <c r="B104" s="9">
        <f>VLOOKUP($C104,Quarter_Month!$A$1:$B$13,2)</f>
        <v>2</v>
      </c>
      <c r="C104" s="9">
        <f t="shared" si="6"/>
        <v>4</v>
      </c>
      <c r="D104" s="9">
        <f t="shared" si="7"/>
        <v>13</v>
      </c>
      <c r="E104" s="8" t="str">
        <f t="shared" si="8"/>
        <v>20090413</v>
      </c>
      <c r="F104" s="24">
        <v>39916</v>
      </c>
      <c r="G104" s="25">
        <f t="shared" si="9"/>
        <v>39916</v>
      </c>
    </row>
    <row r="105" spans="1:7">
      <c r="A105" s="9">
        <f t="shared" si="5"/>
        <v>2009</v>
      </c>
      <c r="B105" s="9">
        <f>VLOOKUP($C105,Quarter_Month!$A$1:$B$13,2)</f>
        <v>2</v>
      </c>
      <c r="C105" s="9">
        <f t="shared" si="6"/>
        <v>4</v>
      </c>
      <c r="D105" s="9">
        <f t="shared" si="7"/>
        <v>14</v>
      </c>
      <c r="E105" s="8" t="str">
        <f t="shared" si="8"/>
        <v>20090414</v>
      </c>
      <c r="F105" s="24">
        <v>39917</v>
      </c>
      <c r="G105" s="25">
        <f t="shared" si="9"/>
        <v>39917</v>
      </c>
    </row>
    <row r="106" spans="1:7">
      <c r="A106" s="9">
        <f t="shared" si="5"/>
        <v>2009</v>
      </c>
      <c r="B106" s="9">
        <f>VLOOKUP($C106,Quarter_Month!$A$1:$B$13,2)</f>
        <v>2</v>
      </c>
      <c r="C106" s="9">
        <f t="shared" si="6"/>
        <v>4</v>
      </c>
      <c r="D106" s="9">
        <f t="shared" si="7"/>
        <v>15</v>
      </c>
      <c r="E106" s="8" t="str">
        <f t="shared" si="8"/>
        <v>20090415</v>
      </c>
      <c r="F106" s="24">
        <v>39918</v>
      </c>
      <c r="G106" s="25">
        <f t="shared" si="9"/>
        <v>39918</v>
      </c>
    </row>
    <row r="107" spans="1:7">
      <c r="A107" s="9">
        <f t="shared" si="5"/>
        <v>2009</v>
      </c>
      <c r="B107" s="9">
        <f>VLOOKUP($C107,Quarter_Month!$A$1:$B$13,2)</f>
        <v>2</v>
      </c>
      <c r="C107" s="9">
        <f t="shared" si="6"/>
        <v>4</v>
      </c>
      <c r="D107" s="9">
        <f t="shared" si="7"/>
        <v>16</v>
      </c>
      <c r="E107" s="8" t="str">
        <f t="shared" si="8"/>
        <v>20090416</v>
      </c>
      <c r="F107" s="24">
        <v>39919</v>
      </c>
      <c r="G107" s="25">
        <f t="shared" si="9"/>
        <v>39919</v>
      </c>
    </row>
    <row r="108" spans="1:7">
      <c r="A108" s="9">
        <f t="shared" si="5"/>
        <v>2009</v>
      </c>
      <c r="B108" s="9">
        <f>VLOOKUP($C108,Quarter_Month!$A$1:$B$13,2)</f>
        <v>2</v>
      </c>
      <c r="C108" s="9">
        <f t="shared" si="6"/>
        <v>4</v>
      </c>
      <c r="D108" s="9">
        <f t="shared" si="7"/>
        <v>17</v>
      </c>
      <c r="E108" s="8" t="str">
        <f t="shared" si="8"/>
        <v>20090417</v>
      </c>
      <c r="F108" s="24">
        <v>39920</v>
      </c>
      <c r="G108" s="25">
        <f t="shared" si="9"/>
        <v>39920</v>
      </c>
    </row>
    <row r="109" spans="1:7">
      <c r="A109" s="9">
        <f t="shared" si="5"/>
        <v>2009</v>
      </c>
      <c r="B109" s="9">
        <f>VLOOKUP($C109,Quarter_Month!$A$1:$B$13,2)</f>
        <v>2</v>
      </c>
      <c r="C109" s="9">
        <f t="shared" si="6"/>
        <v>4</v>
      </c>
      <c r="D109" s="9">
        <f t="shared" si="7"/>
        <v>18</v>
      </c>
      <c r="E109" s="8" t="str">
        <f t="shared" si="8"/>
        <v>20090418</v>
      </c>
      <c r="F109" s="24">
        <v>39921</v>
      </c>
      <c r="G109" s="25">
        <f t="shared" si="9"/>
        <v>39921</v>
      </c>
    </row>
    <row r="110" spans="1:7">
      <c r="A110" s="9">
        <f t="shared" si="5"/>
        <v>2009</v>
      </c>
      <c r="B110" s="9">
        <f>VLOOKUP($C110,Quarter_Month!$A$1:$B$13,2)</f>
        <v>2</v>
      </c>
      <c r="C110" s="9">
        <f t="shared" si="6"/>
        <v>4</v>
      </c>
      <c r="D110" s="9">
        <f t="shared" si="7"/>
        <v>19</v>
      </c>
      <c r="E110" s="8" t="str">
        <f t="shared" si="8"/>
        <v>20090419</v>
      </c>
      <c r="F110" s="24">
        <v>39922</v>
      </c>
      <c r="G110" s="25">
        <f t="shared" si="9"/>
        <v>39922</v>
      </c>
    </row>
    <row r="111" spans="1:7">
      <c r="A111" s="9">
        <f t="shared" si="5"/>
        <v>2009</v>
      </c>
      <c r="B111" s="9">
        <f>VLOOKUP($C111,Quarter_Month!$A$1:$B$13,2)</f>
        <v>2</v>
      </c>
      <c r="C111" s="9">
        <f t="shared" si="6"/>
        <v>4</v>
      </c>
      <c r="D111" s="9">
        <f t="shared" si="7"/>
        <v>20</v>
      </c>
      <c r="E111" s="8" t="str">
        <f t="shared" si="8"/>
        <v>20090420</v>
      </c>
      <c r="F111" s="24">
        <v>39923</v>
      </c>
      <c r="G111" s="25">
        <f t="shared" si="9"/>
        <v>39923</v>
      </c>
    </row>
    <row r="112" spans="1:7">
      <c r="A112" s="9">
        <f t="shared" si="5"/>
        <v>2009</v>
      </c>
      <c r="B112" s="9">
        <f>VLOOKUP($C112,Quarter_Month!$A$1:$B$13,2)</f>
        <v>2</v>
      </c>
      <c r="C112" s="9">
        <f t="shared" si="6"/>
        <v>4</v>
      </c>
      <c r="D112" s="9">
        <f t="shared" si="7"/>
        <v>21</v>
      </c>
      <c r="E112" s="8" t="str">
        <f t="shared" si="8"/>
        <v>20090421</v>
      </c>
      <c r="F112" s="24">
        <v>39924</v>
      </c>
      <c r="G112" s="25">
        <f t="shared" si="9"/>
        <v>39924</v>
      </c>
    </row>
    <row r="113" spans="1:7">
      <c r="A113" s="9">
        <f t="shared" ref="A113:A176" si="10">YEAR(F113)</f>
        <v>2009</v>
      </c>
      <c r="B113" s="9">
        <f>VLOOKUP($C113,Quarter_Month!$A$1:$B$13,2)</f>
        <v>2</v>
      </c>
      <c r="C113" s="9">
        <f t="shared" ref="C113:C176" si="11">MONTH(F113)</f>
        <v>4</v>
      </c>
      <c r="D113" s="9">
        <f t="shared" ref="D113:D176" si="12">DAY(F113)</f>
        <v>22</v>
      </c>
      <c r="E113" s="8" t="str">
        <f t="shared" ref="E113:E176" si="13">CONCATENATE(A113,IF(LEN(C113)=1,"0"&amp;C113,C113),IF(LEN(D113)=1,"0"&amp;D113,D113))</f>
        <v>20090422</v>
      </c>
      <c r="F113" s="24">
        <v>39925</v>
      </c>
      <c r="G113" s="25">
        <f t="shared" si="9"/>
        <v>39925</v>
      </c>
    </row>
    <row r="114" spans="1:7">
      <c r="A114" s="9">
        <f t="shared" si="10"/>
        <v>2009</v>
      </c>
      <c r="B114" s="9">
        <f>VLOOKUP($C114,Quarter_Month!$A$1:$B$13,2)</f>
        <v>2</v>
      </c>
      <c r="C114" s="9">
        <f t="shared" si="11"/>
        <v>4</v>
      </c>
      <c r="D114" s="9">
        <f t="shared" si="12"/>
        <v>23</v>
      </c>
      <c r="E114" s="8" t="str">
        <f t="shared" si="13"/>
        <v>20090423</v>
      </c>
      <c r="F114" s="24">
        <v>39926</v>
      </c>
      <c r="G114" s="25">
        <f t="shared" si="9"/>
        <v>39926</v>
      </c>
    </row>
    <row r="115" spans="1:7">
      <c r="A115" s="9">
        <f t="shared" si="10"/>
        <v>2009</v>
      </c>
      <c r="B115" s="9">
        <f>VLOOKUP($C115,Quarter_Month!$A$1:$B$13,2)</f>
        <v>2</v>
      </c>
      <c r="C115" s="9">
        <f t="shared" si="11"/>
        <v>4</v>
      </c>
      <c r="D115" s="9">
        <f t="shared" si="12"/>
        <v>24</v>
      </c>
      <c r="E115" s="8" t="str">
        <f t="shared" si="13"/>
        <v>20090424</v>
      </c>
      <c r="F115" s="24">
        <v>39927</v>
      </c>
      <c r="G115" s="25">
        <f t="shared" si="9"/>
        <v>39927</v>
      </c>
    </row>
    <row r="116" spans="1:7">
      <c r="A116" s="9">
        <f t="shared" si="10"/>
        <v>2009</v>
      </c>
      <c r="B116" s="9">
        <f>VLOOKUP($C116,Quarter_Month!$A$1:$B$13,2)</f>
        <v>2</v>
      </c>
      <c r="C116" s="9">
        <f t="shared" si="11"/>
        <v>4</v>
      </c>
      <c r="D116" s="9">
        <f t="shared" si="12"/>
        <v>25</v>
      </c>
      <c r="E116" s="8" t="str">
        <f t="shared" si="13"/>
        <v>20090425</v>
      </c>
      <c r="F116" s="24">
        <v>39928</v>
      </c>
      <c r="G116" s="25">
        <f t="shared" si="9"/>
        <v>39928</v>
      </c>
    </row>
    <row r="117" spans="1:7">
      <c r="A117" s="9">
        <f t="shared" si="10"/>
        <v>2009</v>
      </c>
      <c r="B117" s="9">
        <f>VLOOKUP($C117,Quarter_Month!$A$1:$B$13,2)</f>
        <v>2</v>
      </c>
      <c r="C117" s="9">
        <f t="shared" si="11"/>
        <v>4</v>
      </c>
      <c r="D117" s="9">
        <f t="shared" si="12"/>
        <v>26</v>
      </c>
      <c r="E117" s="8" t="str">
        <f t="shared" si="13"/>
        <v>20090426</v>
      </c>
      <c r="F117" s="24">
        <v>39929</v>
      </c>
      <c r="G117" s="25">
        <f t="shared" si="9"/>
        <v>39929</v>
      </c>
    </row>
    <row r="118" spans="1:7">
      <c r="A118" s="9">
        <f t="shared" si="10"/>
        <v>2009</v>
      </c>
      <c r="B118" s="9">
        <f>VLOOKUP($C118,Quarter_Month!$A$1:$B$13,2)</f>
        <v>2</v>
      </c>
      <c r="C118" s="9">
        <f t="shared" si="11"/>
        <v>4</v>
      </c>
      <c r="D118" s="9">
        <f t="shared" si="12"/>
        <v>27</v>
      </c>
      <c r="E118" s="8" t="str">
        <f t="shared" si="13"/>
        <v>20090427</v>
      </c>
      <c r="F118" s="24">
        <v>39930</v>
      </c>
      <c r="G118" s="25">
        <f t="shared" si="9"/>
        <v>39930</v>
      </c>
    </row>
    <row r="119" spans="1:7">
      <c r="A119" s="9">
        <f t="shared" si="10"/>
        <v>2009</v>
      </c>
      <c r="B119" s="9">
        <f>VLOOKUP($C119,Quarter_Month!$A$1:$B$13,2)</f>
        <v>2</v>
      </c>
      <c r="C119" s="9">
        <f t="shared" si="11"/>
        <v>4</v>
      </c>
      <c r="D119" s="9">
        <f t="shared" si="12"/>
        <v>28</v>
      </c>
      <c r="E119" s="8" t="str">
        <f t="shared" si="13"/>
        <v>20090428</v>
      </c>
      <c r="F119" s="24">
        <v>39931</v>
      </c>
      <c r="G119" s="25">
        <f t="shared" si="9"/>
        <v>39931</v>
      </c>
    </row>
    <row r="120" spans="1:7">
      <c r="A120" s="9">
        <f t="shared" si="10"/>
        <v>2009</v>
      </c>
      <c r="B120" s="9">
        <f>VLOOKUP($C120,Quarter_Month!$A$1:$B$13,2)</f>
        <v>2</v>
      </c>
      <c r="C120" s="9">
        <f t="shared" si="11"/>
        <v>4</v>
      </c>
      <c r="D120" s="9">
        <f t="shared" si="12"/>
        <v>29</v>
      </c>
      <c r="E120" s="8" t="str">
        <f t="shared" si="13"/>
        <v>20090429</v>
      </c>
      <c r="F120" s="24">
        <v>39932</v>
      </c>
      <c r="G120" s="25">
        <f t="shared" si="9"/>
        <v>39932</v>
      </c>
    </row>
    <row r="121" spans="1:7">
      <c r="A121" s="9">
        <f t="shared" si="10"/>
        <v>2009</v>
      </c>
      <c r="B121" s="9">
        <f>VLOOKUP($C121,Quarter_Month!$A$1:$B$13,2)</f>
        <v>2</v>
      </c>
      <c r="C121" s="9">
        <f t="shared" si="11"/>
        <v>4</v>
      </c>
      <c r="D121" s="9">
        <f t="shared" si="12"/>
        <v>30</v>
      </c>
      <c r="E121" s="8" t="str">
        <f t="shared" si="13"/>
        <v>20090430</v>
      </c>
      <c r="F121" s="24">
        <v>39933</v>
      </c>
      <c r="G121" s="25">
        <f t="shared" si="9"/>
        <v>39933</v>
      </c>
    </row>
    <row r="122" spans="1:7">
      <c r="A122" s="9">
        <f t="shared" si="10"/>
        <v>2009</v>
      </c>
      <c r="B122" s="9">
        <f>VLOOKUP($C122,Quarter_Month!$A$1:$B$13,2)</f>
        <v>2</v>
      </c>
      <c r="C122" s="9">
        <f t="shared" si="11"/>
        <v>5</v>
      </c>
      <c r="D122" s="9">
        <f t="shared" si="12"/>
        <v>1</v>
      </c>
      <c r="E122" s="8" t="str">
        <f t="shared" si="13"/>
        <v>20090501</v>
      </c>
      <c r="F122" s="24">
        <v>39934</v>
      </c>
      <c r="G122" s="25">
        <f t="shared" si="9"/>
        <v>39934</v>
      </c>
    </row>
    <row r="123" spans="1:7">
      <c r="A123" s="9">
        <f t="shared" si="10"/>
        <v>2009</v>
      </c>
      <c r="B123" s="9">
        <f>VLOOKUP($C123,Quarter_Month!$A$1:$B$13,2)</f>
        <v>2</v>
      </c>
      <c r="C123" s="9">
        <f t="shared" si="11"/>
        <v>5</v>
      </c>
      <c r="D123" s="9">
        <f t="shared" si="12"/>
        <v>2</v>
      </c>
      <c r="E123" s="8" t="str">
        <f t="shared" si="13"/>
        <v>20090502</v>
      </c>
      <c r="F123" s="24">
        <v>39935</v>
      </c>
      <c r="G123" s="25">
        <f t="shared" si="9"/>
        <v>39935</v>
      </c>
    </row>
    <row r="124" spans="1:7">
      <c r="A124" s="9">
        <f t="shared" si="10"/>
        <v>2009</v>
      </c>
      <c r="B124" s="9">
        <f>VLOOKUP($C124,Quarter_Month!$A$1:$B$13,2)</f>
        <v>2</v>
      </c>
      <c r="C124" s="9">
        <f t="shared" si="11"/>
        <v>5</v>
      </c>
      <c r="D124" s="9">
        <f t="shared" si="12"/>
        <v>3</v>
      </c>
      <c r="E124" s="8" t="str">
        <f t="shared" si="13"/>
        <v>20090503</v>
      </c>
      <c r="F124" s="24">
        <v>39936</v>
      </c>
      <c r="G124" s="25">
        <f t="shared" si="9"/>
        <v>39936</v>
      </c>
    </row>
    <row r="125" spans="1:7">
      <c r="A125" s="9">
        <f t="shared" si="10"/>
        <v>2009</v>
      </c>
      <c r="B125" s="9">
        <f>VLOOKUP($C125,Quarter_Month!$A$1:$B$13,2)</f>
        <v>2</v>
      </c>
      <c r="C125" s="9">
        <f t="shared" si="11"/>
        <v>5</v>
      </c>
      <c r="D125" s="9">
        <f t="shared" si="12"/>
        <v>4</v>
      </c>
      <c r="E125" s="8" t="str">
        <f t="shared" si="13"/>
        <v>20090504</v>
      </c>
      <c r="F125" s="24">
        <v>39937</v>
      </c>
      <c r="G125" s="25">
        <f t="shared" si="9"/>
        <v>39937</v>
      </c>
    </row>
    <row r="126" spans="1:7">
      <c r="A126" s="9">
        <f t="shared" si="10"/>
        <v>2009</v>
      </c>
      <c r="B126" s="9">
        <f>VLOOKUP($C126,Quarter_Month!$A$1:$B$13,2)</f>
        <v>2</v>
      </c>
      <c r="C126" s="9">
        <f t="shared" si="11"/>
        <v>5</v>
      </c>
      <c r="D126" s="9">
        <f t="shared" si="12"/>
        <v>5</v>
      </c>
      <c r="E126" s="8" t="str">
        <f t="shared" si="13"/>
        <v>20090505</v>
      </c>
      <c r="F126" s="24">
        <v>39938</v>
      </c>
      <c r="G126" s="25">
        <f t="shared" si="9"/>
        <v>39938</v>
      </c>
    </row>
    <row r="127" spans="1:7">
      <c r="A127" s="9">
        <f t="shared" si="10"/>
        <v>2009</v>
      </c>
      <c r="B127" s="9">
        <f>VLOOKUP($C127,Quarter_Month!$A$1:$B$13,2)</f>
        <v>2</v>
      </c>
      <c r="C127" s="9">
        <f t="shared" si="11"/>
        <v>5</v>
      </c>
      <c r="D127" s="9">
        <f t="shared" si="12"/>
        <v>6</v>
      </c>
      <c r="E127" s="8" t="str">
        <f t="shared" si="13"/>
        <v>20090506</v>
      </c>
      <c r="F127" s="24">
        <v>39939</v>
      </c>
      <c r="G127" s="25">
        <f t="shared" si="9"/>
        <v>39939</v>
      </c>
    </row>
    <row r="128" spans="1:7">
      <c r="A128" s="9">
        <f t="shared" si="10"/>
        <v>2009</v>
      </c>
      <c r="B128" s="9">
        <f>VLOOKUP($C128,Quarter_Month!$A$1:$B$13,2)</f>
        <v>2</v>
      </c>
      <c r="C128" s="9">
        <f t="shared" si="11"/>
        <v>5</v>
      </c>
      <c r="D128" s="9">
        <f t="shared" si="12"/>
        <v>7</v>
      </c>
      <c r="E128" s="8" t="str">
        <f t="shared" si="13"/>
        <v>20090507</v>
      </c>
      <c r="F128" s="24">
        <v>39940</v>
      </c>
      <c r="G128" s="25">
        <f t="shared" si="9"/>
        <v>39940</v>
      </c>
    </row>
    <row r="129" spans="1:7">
      <c r="A129" s="9">
        <f t="shared" si="10"/>
        <v>2009</v>
      </c>
      <c r="B129" s="9">
        <f>VLOOKUP($C129,Quarter_Month!$A$1:$B$13,2)</f>
        <v>2</v>
      </c>
      <c r="C129" s="9">
        <f t="shared" si="11"/>
        <v>5</v>
      </c>
      <c r="D129" s="9">
        <f t="shared" si="12"/>
        <v>8</v>
      </c>
      <c r="E129" s="8" t="str">
        <f t="shared" si="13"/>
        <v>20090508</v>
      </c>
      <c r="F129" s="24">
        <v>39941</v>
      </c>
      <c r="G129" s="25">
        <f t="shared" si="9"/>
        <v>39941</v>
      </c>
    </row>
    <row r="130" spans="1:7">
      <c r="A130" s="9">
        <f t="shared" si="10"/>
        <v>2009</v>
      </c>
      <c r="B130" s="9">
        <f>VLOOKUP($C130,Quarter_Month!$A$1:$B$13,2)</f>
        <v>2</v>
      </c>
      <c r="C130" s="9">
        <f t="shared" si="11"/>
        <v>5</v>
      </c>
      <c r="D130" s="9">
        <f t="shared" si="12"/>
        <v>9</v>
      </c>
      <c r="E130" s="8" t="str">
        <f t="shared" si="13"/>
        <v>20090509</v>
      </c>
      <c r="F130" s="24">
        <v>39942</v>
      </c>
      <c r="G130" s="25">
        <f t="shared" si="9"/>
        <v>39942</v>
      </c>
    </row>
    <row r="131" spans="1:7">
      <c r="A131" s="9">
        <f t="shared" si="10"/>
        <v>2009</v>
      </c>
      <c r="B131" s="9">
        <f>VLOOKUP($C131,Quarter_Month!$A$1:$B$13,2)</f>
        <v>2</v>
      </c>
      <c r="C131" s="9">
        <f t="shared" si="11"/>
        <v>5</v>
      </c>
      <c r="D131" s="9">
        <f t="shared" si="12"/>
        <v>10</v>
      </c>
      <c r="E131" s="8" t="str">
        <f t="shared" si="13"/>
        <v>20090510</v>
      </c>
      <c r="F131" s="24">
        <v>39943</v>
      </c>
      <c r="G131" s="25">
        <f t="shared" ref="G131:G194" si="14">F131</f>
        <v>39943</v>
      </c>
    </row>
    <row r="132" spans="1:7">
      <c r="A132" s="9">
        <f t="shared" si="10"/>
        <v>2009</v>
      </c>
      <c r="B132" s="9">
        <f>VLOOKUP($C132,Quarter_Month!$A$1:$B$13,2)</f>
        <v>2</v>
      </c>
      <c r="C132" s="9">
        <f t="shared" si="11"/>
        <v>5</v>
      </c>
      <c r="D132" s="9">
        <f t="shared" si="12"/>
        <v>11</v>
      </c>
      <c r="E132" s="8" t="str">
        <f t="shared" si="13"/>
        <v>20090511</v>
      </c>
      <c r="F132" s="24">
        <v>39944</v>
      </c>
      <c r="G132" s="25">
        <f t="shared" si="14"/>
        <v>39944</v>
      </c>
    </row>
    <row r="133" spans="1:7">
      <c r="A133" s="9">
        <f t="shared" si="10"/>
        <v>2009</v>
      </c>
      <c r="B133" s="9">
        <f>VLOOKUP($C133,Quarter_Month!$A$1:$B$13,2)</f>
        <v>2</v>
      </c>
      <c r="C133" s="9">
        <f t="shared" si="11"/>
        <v>5</v>
      </c>
      <c r="D133" s="9">
        <f t="shared" si="12"/>
        <v>12</v>
      </c>
      <c r="E133" s="8" t="str">
        <f t="shared" si="13"/>
        <v>20090512</v>
      </c>
      <c r="F133" s="24">
        <v>39945</v>
      </c>
      <c r="G133" s="25">
        <f t="shared" si="14"/>
        <v>39945</v>
      </c>
    </row>
    <row r="134" spans="1:7">
      <c r="A134" s="9">
        <f t="shared" si="10"/>
        <v>2009</v>
      </c>
      <c r="B134" s="9">
        <f>VLOOKUP($C134,Quarter_Month!$A$1:$B$13,2)</f>
        <v>2</v>
      </c>
      <c r="C134" s="9">
        <f t="shared" si="11"/>
        <v>5</v>
      </c>
      <c r="D134" s="9">
        <f t="shared" si="12"/>
        <v>13</v>
      </c>
      <c r="E134" s="8" t="str">
        <f t="shared" si="13"/>
        <v>20090513</v>
      </c>
      <c r="F134" s="24">
        <v>39946</v>
      </c>
      <c r="G134" s="25">
        <f t="shared" si="14"/>
        <v>39946</v>
      </c>
    </row>
    <row r="135" spans="1:7">
      <c r="A135" s="9">
        <f t="shared" si="10"/>
        <v>2009</v>
      </c>
      <c r="B135" s="9">
        <f>VLOOKUP($C135,Quarter_Month!$A$1:$B$13,2)</f>
        <v>2</v>
      </c>
      <c r="C135" s="9">
        <f t="shared" si="11"/>
        <v>5</v>
      </c>
      <c r="D135" s="9">
        <f t="shared" si="12"/>
        <v>14</v>
      </c>
      <c r="E135" s="8" t="str">
        <f t="shared" si="13"/>
        <v>20090514</v>
      </c>
      <c r="F135" s="24">
        <v>39947</v>
      </c>
      <c r="G135" s="25">
        <f t="shared" si="14"/>
        <v>39947</v>
      </c>
    </row>
    <row r="136" spans="1:7">
      <c r="A136" s="9">
        <f t="shared" si="10"/>
        <v>2009</v>
      </c>
      <c r="B136" s="9">
        <f>VLOOKUP($C136,Quarter_Month!$A$1:$B$13,2)</f>
        <v>2</v>
      </c>
      <c r="C136" s="9">
        <f t="shared" si="11"/>
        <v>5</v>
      </c>
      <c r="D136" s="9">
        <f t="shared" si="12"/>
        <v>15</v>
      </c>
      <c r="E136" s="8" t="str">
        <f t="shared" si="13"/>
        <v>20090515</v>
      </c>
      <c r="F136" s="24">
        <v>39948</v>
      </c>
      <c r="G136" s="25">
        <f t="shared" si="14"/>
        <v>39948</v>
      </c>
    </row>
    <row r="137" spans="1:7">
      <c r="A137" s="9">
        <f t="shared" si="10"/>
        <v>2009</v>
      </c>
      <c r="B137" s="9">
        <f>VLOOKUP($C137,Quarter_Month!$A$1:$B$13,2)</f>
        <v>2</v>
      </c>
      <c r="C137" s="9">
        <f t="shared" si="11"/>
        <v>5</v>
      </c>
      <c r="D137" s="9">
        <f t="shared" si="12"/>
        <v>16</v>
      </c>
      <c r="E137" s="8" t="str">
        <f t="shared" si="13"/>
        <v>20090516</v>
      </c>
      <c r="F137" s="24">
        <v>39949</v>
      </c>
      <c r="G137" s="25">
        <f t="shared" si="14"/>
        <v>39949</v>
      </c>
    </row>
    <row r="138" spans="1:7">
      <c r="A138" s="9">
        <f t="shared" si="10"/>
        <v>2009</v>
      </c>
      <c r="B138" s="9">
        <f>VLOOKUP($C138,Quarter_Month!$A$1:$B$13,2)</f>
        <v>2</v>
      </c>
      <c r="C138" s="9">
        <f t="shared" si="11"/>
        <v>5</v>
      </c>
      <c r="D138" s="9">
        <f t="shared" si="12"/>
        <v>17</v>
      </c>
      <c r="E138" s="8" t="str">
        <f t="shared" si="13"/>
        <v>20090517</v>
      </c>
      <c r="F138" s="24">
        <v>39950</v>
      </c>
      <c r="G138" s="25">
        <f t="shared" si="14"/>
        <v>39950</v>
      </c>
    </row>
    <row r="139" spans="1:7">
      <c r="A139" s="9">
        <f t="shared" si="10"/>
        <v>2009</v>
      </c>
      <c r="B139" s="9">
        <f>VLOOKUP($C139,Quarter_Month!$A$1:$B$13,2)</f>
        <v>2</v>
      </c>
      <c r="C139" s="9">
        <f t="shared" si="11"/>
        <v>5</v>
      </c>
      <c r="D139" s="9">
        <f t="shared" si="12"/>
        <v>18</v>
      </c>
      <c r="E139" s="8" t="str">
        <f t="shared" si="13"/>
        <v>20090518</v>
      </c>
      <c r="F139" s="24">
        <v>39951</v>
      </c>
      <c r="G139" s="25">
        <f t="shared" si="14"/>
        <v>39951</v>
      </c>
    </row>
    <row r="140" spans="1:7">
      <c r="A140" s="9">
        <f t="shared" si="10"/>
        <v>2009</v>
      </c>
      <c r="B140" s="9">
        <f>VLOOKUP($C140,Quarter_Month!$A$1:$B$13,2)</f>
        <v>2</v>
      </c>
      <c r="C140" s="9">
        <f t="shared" si="11"/>
        <v>5</v>
      </c>
      <c r="D140" s="9">
        <f t="shared" si="12"/>
        <v>19</v>
      </c>
      <c r="E140" s="8" t="str">
        <f t="shared" si="13"/>
        <v>20090519</v>
      </c>
      <c r="F140" s="24">
        <v>39952</v>
      </c>
      <c r="G140" s="25">
        <f t="shared" si="14"/>
        <v>39952</v>
      </c>
    </row>
    <row r="141" spans="1:7">
      <c r="A141" s="9">
        <f t="shared" si="10"/>
        <v>2009</v>
      </c>
      <c r="B141" s="9">
        <f>VLOOKUP($C141,Quarter_Month!$A$1:$B$13,2)</f>
        <v>2</v>
      </c>
      <c r="C141" s="9">
        <f t="shared" si="11"/>
        <v>5</v>
      </c>
      <c r="D141" s="9">
        <f t="shared" si="12"/>
        <v>20</v>
      </c>
      <c r="E141" s="8" t="str">
        <f t="shared" si="13"/>
        <v>20090520</v>
      </c>
      <c r="F141" s="24">
        <v>39953</v>
      </c>
      <c r="G141" s="25">
        <f t="shared" si="14"/>
        <v>39953</v>
      </c>
    </row>
    <row r="142" spans="1:7">
      <c r="A142" s="9">
        <f t="shared" si="10"/>
        <v>2009</v>
      </c>
      <c r="B142" s="9">
        <f>VLOOKUP($C142,Quarter_Month!$A$1:$B$13,2)</f>
        <v>2</v>
      </c>
      <c r="C142" s="9">
        <f t="shared" si="11"/>
        <v>5</v>
      </c>
      <c r="D142" s="9">
        <f t="shared" si="12"/>
        <v>21</v>
      </c>
      <c r="E142" s="8" t="str">
        <f t="shared" si="13"/>
        <v>20090521</v>
      </c>
      <c r="F142" s="24">
        <v>39954</v>
      </c>
      <c r="G142" s="25">
        <f t="shared" si="14"/>
        <v>39954</v>
      </c>
    </row>
    <row r="143" spans="1:7">
      <c r="A143" s="9">
        <f t="shared" si="10"/>
        <v>2009</v>
      </c>
      <c r="B143" s="9">
        <f>VLOOKUP($C143,Quarter_Month!$A$1:$B$13,2)</f>
        <v>2</v>
      </c>
      <c r="C143" s="9">
        <f t="shared" si="11"/>
        <v>5</v>
      </c>
      <c r="D143" s="9">
        <f t="shared" si="12"/>
        <v>22</v>
      </c>
      <c r="E143" s="8" t="str">
        <f t="shared" si="13"/>
        <v>20090522</v>
      </c>
      <c r="F143" s="24">
        <v>39955</v>
      </c>
      <c r="G143" s="25">
        <f t="shared" si="14"/>
        <v>39955</v>
      </c>
    </row>
    <row r="144" spans="1:7">
      <c r="A144" s="9">
        <f t="shared" si="10"/>
        <v>2009</v>
      </c>
      <c r="B144" s="9">
        <f>VLOOKUP($C144,Quarter_Month!$A$1:$B$13,2)</f>
        <v>2</v>
      </c>
      <c r="C144" s="9">
        <f t="shared" si="11"/>
        <v>5</v>
      </c>
      <c r="D144" s="9">
        <f t="shared" si="12"/>
        <v>23</v>
      </c>
      <c r="E144" s="8" t="str">
        <f t="shared" si="13"/>
        <v>20090523</v>
      </c>
      <c r="F144" s="24">
        <v>39956</v>
      </c>
      <c r="G144" s="25">
        <f t="shared" si="14"/>
        <v>39956</v>
      </c>
    </row>
    <row r="145" spans="1:7">
      <c r="A145" s="9">
        <f t="shared" si="10"/>
        <v>2009</v>
      </c>
      <c r="B145" s="9">
        <f>VLOOKUP($C145,Quarter_Month!$A$1:$B$13,2)</f>
        <v>2</v>
      </c>
      <c r="C145" s="9">
        <f t="shared" si="11"/>
        <v>5</v>
      </c>
      <c r="D145" s="9">
        <f t="shared" si="12"/>
        <v>24</v>
      </c>
      <c r="E145" s="8" t="str">
        <f t="shared" si="13"/>
        <v>20090524</v>
      </c>
      <c r="F145" s="24">
        <v>39957</v>
      </c>
      <c r="G145" s="25">
        <f t="shared" si="14"/>
        <v>39957</v>
      </c>
    </row>
    <row r="146" spans="1:7">
      <c r="A146" s="9">
        <f t="shared" si="10"/>
        <v>2009</v>
      </c>
      <c r="B146" s="9">
        <f>VLOOKUP($C146,Quarter_Month!$A$1:$B$13,2)</f>
        <v>2</v>
      </c>
      <c r="C146" s="9">
        <f t="shared" si="11"/>
        <v>5</v>
      </c>
      <c r="D146" s="9">
        <f t="shared" si="12"/>
        <v>25</v>
      </c>
      <c r="E146" s="8" t="str">
        <f t="shared" si="13"/>
        <v>20090525</v>
      </c>
      <c r="F146" s="24">
        <v>39958</v>
      </c>
      <c r="G146" s="25">
        <f t="shared" si="14"/>
        <v>39958</v>
      </c>
    </row>
    <row r="147" spans="1:7">
      <c r="A147" s="9">
        <f t="shared" si="10"/>
        <v>2009</v>
      </c>
      <c r="B147" s="9">
        <f>VLOOKUP($C147,Quarter_Month!$A$1:$B$13,2)</f>
        <v>2</v>
      </c>
      <c r="C147" s="9">
        <f t="shared" si="11"/>
        <v>5</v>
      </c>
      <c r="D147" s="9">
        <f t="shared" si="12"/>
        <v>26</v>
      </c>
      <c r="E147" s="8" t="str">
        <f t="shared" si="13"/>
        <v>20090526</v>
      </c>
      <c r="F147" s="24">
        <v>39959</v>
      </c>
      <c r="G147" s="25">
        <f t="shared" si="14"/>
        <v>39959</v>
      </c>
    </row>
    <row r="148" spans="1:7">
      <c r="A148" s="9">
        <f t="shared" si="10"/>
        <v>2009</v>
      </c>
      <c r="B148" s="9">
        <f>VLOOKUP($C148,Quarter_Month!$A$1:$B$13,2)</f>
        <v>2</v>
      </c>
      <c r="C148" s="9">
        <f t="shared" si="11"/>
        <v>5</v>
      </c>
      <c r="D148" s="9">
        <f t="shared" si="12"/>
        <v>27</v>
      </c>
      <c r="E148" s="8" t="str">
        <f t="shared" si="13"/>
        <v>20090527</v>
      </c>
      <c r="F148" s="24">
        <v>39960</v>
      </c>
      <c r="G148" s="25">
        <f t="shared" si="14"/>
        <v>39960</v>
      </c>
    </row>
    <row r="149" spans="1:7">
      <c r="A149" s="9">
        <f t="shared" si="10"/>
        <v>2009</v>
      </c>
      <c r="B149" s="9">
        <f>VLOOKUP($C149,Quarter_Month!$A$1:$B$13,2)</f>
        <v>2</v>
      </c>
      <c r="C149" s="9">
        <f t="shared" si="11"/>
        <v>5</v>
      </c>
      <c r="D149" s="9">
        <f t="shared" si="12"/>
        <v>28</v>
      </c>
      <c r="E149" s="8" t="str">
        <f t="shared" si="13"/>
        <v>20090528</v>
      </c>
      <c r="F149" s="24">
        <v>39961</v>
      </c>
      <c r="G149" s="25">
        <f t="shared" si="14"/>
        <v>39961</v>
      </c>
    </row>
    <row r="150" spans="1:7">
      <c r="A150" s="9">
        <f t="shared" si="10"/>
        <v>2009</v>
      </c>
      <c r="B150" s="9">
        <f>VLOOKUP($C150,Quarter_Month!$A$1:$B$13,2)</f>
        <v>2</v>
      </c>
      <c r="C150" s="9">
        <f t="shared" si="11"/>
        <v>5</v>
      </c>
      <c r="D150" s="9">
        <f t="shared" si="12"/>
        <v>29</v>
      </c>
      <c r="E150" s="8" t="str">
        <f t="shared" si="13"/>
        <v>20090529</v>
      </c>
      <c r="F150" s="24">
        <v>39962</v>
      </c>
      <c r="G150" s="25">
        <f t="shared" si="14"/>
        <v>39962</v>
      </c>
    </row>
    <row r="151" spans="1:7">
      <c r="A151" s="9">
        <f t="shared" si="10"/>
        <v>2009</v>
      </c>
      <c r="B151" s="9">
        <f>VLOOKUP($C151,Quarter_Month!$A$1:$B$13,2)</f>
        <v>2</v>
      </c>
      <c r="C151" s="9">
        <f t="shared" si="11"/>
        <v>5</v>
      </c>
      <c r="D151" s="9">
        <f t="shared" si="12"/>
        <v>30</v>
      </c>
      <c r="E151" s="8" t="str">
        <f t="shared" si="13"/>
        <v>20090530</v>
      </c>
      <c r="F151" s="24">
        <v>39963</v>
      </c>
      <c r="G151" s="25">
        <f t="shared" si="14"/>
        <v>39963</v>
      </c>
    </row>
    <row r="152" spans="1:7">
      <c r="A152" s="9">
        <f t="shared" si="10"/>
        <v>2009</v>
      </c>
      <c r="B152" s="9">
        <f>VLOOKUP($C152,Quarter_Month!$A$1:$B$13,2)</f>
        <v>2</v>
      </c>
      <c r="C152" s="9">
        <f t="shared" si="11"/>
        <v>5</v>
      </c>
      <c r="D152" s="9">
        <f t="shared" si="12"/>
        <v>31</v>
      </c>
      <c r="E152" s="8" t="str">
        <f t="shared" si="13"/>
        <v>20090531</v>
      </c>
      <c r="F152" s="24">
        <v>39964</v>
      </c>
      <c r="G152" s="25">
        <f t="shared" si="14"/>
        <v>39964</v>
      </c>
    </row>
    <row r="153" spans="1:7">
      <c r="A153" s="9">
        <f t="shared" si="10"/>
        <v>2009</v>
      </c>
      <c r="B153" s="9">
        <f>VLOOKUP($C153,Quarter_Month!$A$1:$B$13,2)</f>
        <v>2</v>
      </c>
      <c r="C153" s="9">
        <f t="shared" si="11"/>
        <v>6</v>
      </c>
      <c r="D153" s="9">
        <f t="shared" si="12"/>
        <v>1</v>
      </c>
      <c r="E153" s="8" t="str">
        <f t="shared" si="13"/>
        <v>20090601</v>
      </c>
      <c r="F153" s="24">
        <v>39965</v>
      </c>
      <c r="G153" s="25">
        <f t="shared" si="14"/>
        <v>39965</v>
      </c>
    </row>
    <row r="154" spans="1:7">
      <c r="A154" s="9">
        <f t="shared" si="10"/>
        <v>2009</v>
      </c>
      <c r="B154" s="9">
        <f>VLOOKUP($C154,Quarter_Month!$A$1:$B$13,2)</f>
        <v>2</v>
      </c>
      <c r="C154" s="9">
        <f t="shared" si="11"/>
        <v>6</v>
      </c>
      <c r="D154" s="9">
        <f t="shared" si="12"/>
        <v>2</v>
      </c>
      <c r="E154" s="8" t="str">
        <f t="shared" si="13"/>
        <v>20090602</v>
      </c>
      <c r="F154" s="24">
        <v>39966</v>
      </c>
      <c r="G154" s="25">
        <f t="shared" si="14"/>
        <v>39966</v>
      </c>
    </row>
    <row r="155" spans="1:7">
      <c r="A155" s="9">
        <f t="shared" si="10"/>
        <v>2009</v>
      </c>
      <c r="B155" s="9">
        <f>VLOOKUP($C155,Quarter_Month!$A$1:$B$13,2)</f>
        <v>2</v>
      </c>
      <c r="C155" s="9">
        <f t="shared" si="11"/>
        <v>6</v>
      </c>
      <c r="D155" s="9">
        <f t="shared" si="12"/>
        <v>3</v>
      </c>
      <c r="E155" s="8" t="str">
        <f t="shared" si="13"/>
        <v>20090603</v>
      </c>
      <c r="F155" s="24">
        <v>39967</v>
      </c>
      <c r="G155" s="25">
        <f t="shared" si="14"/>
        <v>39967</v>
      </c>
    </row>
    <row r="156" spans="1:7">
      <c r="A156" s="9">
        <f t="shared" si="10"/>
        <v>2009</v>
      </c>
      <c r="B156" s="9">
        <f>VLOOKUP($C156,Quarter_Month!$A$1:$B$13,2)</f>
        <v>2</v>
      </c>
      <c r="C156" s="9">
        <f t="shared" si="11"/>
        <v>6</v>
      </c>
      <c r="D156" s="9">
        <f t="shared" si="12"/>
        <v>4</v>
      </c>
      <c r="E156" s="8" t="str">
        <f t="shared" si="13"/>
        <v>20090604</v>
      </c>
      <c r="F156" s="24">
        <v>39968</v>
      </c>
      <c r="G156" s="25">
        <f t="shared" si="14"/>
        <v>39968</v>
      </c>
    </row>
    <row r="157" spans="1:7">
      <c r="A157" s="9">
        <f t="shared" si="10"/>
        <v>2009</v>
      </c>
      <c r="B157" s="9">
        <f>VLOOKUP($C157,Quarter_Month!$A$1:$B$13,2)</f>
        <v>2</v>
      </c>
      <c r="C157" s="9">
        <f t="shared" si="11"/>
        <v>6</v>
      </c>
      <c r="D157" s="9">
        <f t="shared" si="12"/>
        <v>5</v>
      </c>
      <c r="E157" s="8" t="str">
        <f t="shared" si="13"/>
        <v>20090605</v>
      </c>
      <c r="F157" s="24">
        <v>39969</v>
      </c>
      <c r="G157" s="25">
        <f t="shared" si="14"/>
        <v>39969</v>
      </c>
    </row>
    <row r="158" spans="1:7">
      <c r="A158" s="9">
        <f t="shared" si="10"/>
        <v>2009</v>
      </c>
      <c r="B158" s="9">
        <f>VLOOKUP($C158,Quarter_Month!$A$1:$B$13,2)</f>
        <v>2</v>
      </c>
      <c r="C158" s="9">
        <f t="shared" si="11"/>
        <v>6</v>
      </c>
      <c r="D158" s="9">
        <f t="shared" si="12"/>
        <v>6</v>
      </c>
      <c r="E158" s="8" t="str">
        <f t="shared" si="13"/>
        <v>20090606</v>
      </c>
      <c r="F158" s="24">
        <v>39970</v>
      </c>
      <c r="G158" s="25">
        <f t="shared" si="14"/>
        <v>39970</v>
      </c>
    </row>
    <row r="159" spans="1:7">
      <c r="A159" s="9">
        <f t="shared" si="10"/>
        <v>2009</v>
      </c>
      <c r="B159" s="9">
        <f>VLOOKUP($C159,Quarter_Month!$A$1:$B$13,2)</f>
        <v>2</v>
      </c>
      <c r="C159" s="9">
        <f t="shared" si="11"/>
        <v>6</v>
      </c>
      <c r="D159" s="9">
        <f t="shared" si="12"/>
        <v>7</v>
      </c>
      <c r="E159" s="8" t="str">
        <f t="shared" si="13"/>
        <v>20090607</v>
      </c>
      <c r="F159" s="24">
        <v>39971</v>
      </c>
      <c r="G159" s="25">
        <f t="shared" si="14"/>
        <v>39971</v>
      </c>
    </row>
    <row r="160" spans="1:7">
      <c r="A160" s="9">
        <f t="shared" si="10"/>
        <v>2009</v>
      </c>
      <c r="B160" s="9">
        <f>VLOOKUP($C160,Quarter_Month!$A$1:$B$13,2)</f>
        <v>2</v>
      </c>
      <c r="C160" s="9">
        <f t="shared" si="11"/>
        <v>6</v>
      </c>
      <c r="D160" s="9">
        <f t="shared" si="12"/>
        <v>8</v>
      </c>
      <c r="E160" s="8" t="str">
        <f t="shared" si="13"/>
        <v>20090608</v>
      </c>
      <c r="F160" s="24">
        <v>39972</v>
      </c>
      <c r="G160" s="25">
        <f t="shared" si="14"/>
        <v>39972</v>
      </c>
    </row>
    <row r="161" spans="1:7">
      <c r="A161" s="9">
        <f t="shared" si="10"/>
        <v>2009</v>
      </c>
      <c r="B161" s="9">
        <f>VLOOKUP($C161,Quarter_Month!$A$1:$B$13,2)</f>
        <v>2</v>
      </c>
      <c r="C161" s="9">
        <f t="shared" si="11"/>
        <v>6</v>
      </c>
      <c r="D161" s="9">
        <f t="shared" si="12"/>
        <v>9</v>
      </c>
      <c r="E161" s="8" t="str">
        <f t="shared" si="13"/>
        <v>20090609</v>
      </c>
      <c r="F161" s="24">
        <v>39973</v>
      </c>
      <c r="G161" s="25">
        <f t="shared" si="14"/>
        <v>39973</v>
      </c>
    </row>
    <row r="162" spans="1:7">
      <c r="A162" s="9">
        <f t="shared" si="10"/>
        <v>2009</v>
      </c>
      <c r="B162" s="9">
        <f>VLOOKUP($C162,Quarter_Month!$A$1:$B$13,2)</f>
        <v>2</v>
      </c>
      <c r="C162" s="9">
        <f t="shared" si="11"/>
        <v>6</v>
      </c>
      <c r="D162" s="9">
        <f t="shared" si="12"/>
        <v>10</v>
      </c>
      <c r="E162" s="8" t="str">
        <f t="shared" si="13"/>
        <v>20090610</v>
      </c>
      <c r="F162" s="24">
        <v>39974</v>
      </c>
      <c r="G162" s="25">
        <f t="shared" si="14"/>
        <v>39974</v>
      </c>
    </row>
    <row r="163" spans="1:7">
      <c r="A163" s="9">
        <f t="shared" si="10"/>
        <v>2009</v>
      </c>
      <c r="B163" s="9">
        <f>VLOOKUP($C163,Quarter_Month!$A$1:$B$13,2)</f>
        <v>2</v>
      </c>
      <c r="C163" s="9">
        <f t="shared" si="11"/>
        <v>6</v>
      </c>
      <c r="D163" s="9">
        <f t="shared" si="12"/>
        <v>11</v>
      </c>
      <c r="E163" s="8" t="str">
        <f t="shared" si="13"/>
        <v>20090611</v>
      </c>
      <c r="F163" s="24">
        <v>39975</v>
      </c>
      <c r="G163" s="25">
        <f t="shared" si="14"/>
        <v>39975</v>
      </c>
    </row>
    <row r="164" spans="1:7">
      <c r="A164" s="9">
        <f t="shared" si="10"/>
        <v>2009</v>
      </c>
      <c r="B164" s="9">
        <f>VLOOKUP($C164,Quarter_Month!$A$1:$B$13,2)</f>
        <v>2</v>
      </c>
      <c r="C164" s="9">
        <f t="shared" si="11"/>
        <v>6</v>
      </c>
      <c r="D164" s="9">
        <f t="shared" si="12"/>
        <v>12</v>
      </c>
      <c r="E164" s="8" t="str">
        <f t="shared" si="13"/>
        <v>20090612</v>
      </c>
      <c r="F164" s="24">
        <v>39976</v>
      </c>
      <c r="G164" s="25">
        <f t="shared" si="14"/>
        <v>39976</v>
      </c>
    </row>
    <row r="165" spans="1:7">
      <c r="A165" s="9">
        <f t="shared" si="10"/>
        <v>2009</v>
      </c>
      <c r="B165" s="9">
        <f>VLOOKUP($C165,Quarter_Month!$A$1:$B$13,2)</f>
        <v>2</v>
      </c>
      <c r="C165" s="9">
        <f t="shared" si="11"/>
        <v>6</v>
      </c>
      <c r="D165" s="9">
        <f t="shared" si="12"/>
        <v>13</v>
      </c>
      <c r="E165" s="8" t="str">
        <f t="shared" si="13"/>
        <v>20090613</v>
      </c>
      <c r="F165" s="24">
        <v>39977</v>
      </c>
      <c r="G165" s="25">
        <f t="shared" si="14"/>
        <v>39977</v>
      </c>
    </row>
    <row r="166" spans="1:7">
      <c r="A166" s="9">
        <f t="shared" si="10"/>
        <v>2009</v>
      </c>
      <c r="B166" s="9">
        <f>VLOOKUP($C166,Quarter_Month!$A$1:$B$13,2)</f>
        <v>2</v>
      </c>
      <c r="C166" s="9">
        <f t="shared" si="11"/>
        <v>6</v>
      </c>
      <c r="D166" s="9">
        <f t="shared" si="12"/>
        <v>14</v>
      </c>
      <c r="E166" s="8" t="str">
        <f t="shared" si="13"/>
        <v>20090614</v>
      </c>
      <c r="F166" s="24">
        <v>39978</v>
      </c>
      <c r="G166" s="25">
        <f t="shared" si="14"/>
        <v>39978</v>
      </c>
    </row>
    <row r="167" spans="1:7">
      <c r="A167" s="9">
        <f t="shared" si="10"/>
        <v>2009</v>
      </c>
      <c r="B167" s="9">
        <f>VLOOKUP($C167,Quarter_Month!$A$1:$B$13,2)</f>
        <v>2</v>
      </c>
      <c r="C167" s="9">
        <f t="shared" si="11"/>
        <v>6</v>
      </c>
      <c r="D167" s="9">
        <f t="shared" si="12"/>
        <v>15</v>
      </c>
      <c r="E167" s="8" t="str">
        <f t="shared" si="13"/>
        <v>20090615</v>
      </c>
      <c r="F167" s="24">
        <v>39979</v>
      </c>
      <c r="G167" s="25">
        <f t="shared" si="14"/>
        <v>39979</v>
      </c>
    </row>
    <row r="168" spans="1:7">
      <c r="A168" s="9">
        <f t="shared" si="10"/>
        <v>2009</v>
      </c>
      <c r="B168" s="9">
        <f>VLOOKUP($C168,Quarter_Month!$A$1:$B$13,2)</f>
        <v>2</v>
      </c>
      <c r="C168" s="9">
        <f t="shared" si="11"/>
        <v>6</v>
      </c>
      <c r="D168" s="9">
        <f t="shared" si="12"/>
        <v>16</v>
      </c>
      <c r="E168" s="8" t="str">
        <f t="shared" si="13"/>
        <v>20090616</v>
      </c>
      <c r="F168" s="24">
        <v>39980</v>
      </c>
      <c r="G168" s="25">
        <f t="shared" si="14"/>
        <v>39980</v>
      </c>
    </row>
    <row r="169" spans="1:7">
      <c r="A169" s="9">
        <f t="shared" si="10"/>
        <v>2009</v>
      </c>
      <c r="B169" s="9">
        <f>VLOOKUP($C169,Quarter_Month!$A$1:$B$13,2)</f>
        <v>2</v>
      </c>
      <c r="C169" s="9">
        <f t="shared" si="11"/>
        <v>6</v>
      </c>
      <c r="D169" s="9">
        <f t="shared" si="12"/>
        <v>17</v>
      </c>
      <c r="E169" s="8" t="str">
        <f t="shared" si="13"/>
        <v>20090617</v>
      </c>
      <c r="F169" s="24">
        <v>39981</v>
      </c>
      <c r="G169" s="25">
        <f t="shared" si="14"/>
        <v>39981</v>
      </c>
    </row>
    <row r="170" spans="1:7">
      <c r="A170" s="9">
        <f t="shared" si="10"/>
        <v>2009</v>
      </c>
      <c r="B170" s="9">
        <f>VLOOKUP($C170,Quarter_Month!$A$1:$B$13,2)</f>
        <v>2</v>
      </c>
      <c r="C170" s="9">
        <f t="shared" si="11"/>
        <v>6</v>
      </c>
      <c r="D170" s="9">
        <f t="shared" si="12"/>
        <v>18</v>
      </c>
      <c r="E170" s="8" t="str">
        <f t="shared" si="13"/>
        <v>20090618</v>
      </c>
      <c r="F170" s="24">
        <v>39982</v>
      </c>
      <c r="G170" s="25">
        <f t="shared" si="14"/>
        <v>39982</v>
      </c>
    </row>
    <row r="171" spans="1:7">
      <c r="A171" s="9">
        <f t="shared" si="10"/>
        <v>2009</v>
      </c>
      <c r="B171" s="9">
        <f>VLOOKUP($C171,Quarter_Month!$A$1:$B$13,2)</f>
        <v>2</v>
      </c>
      <c r="C171" s="9">
        <f t="shared" si="11"/>
        <v>6</v>
      </c>
      <c r="D171" s="9">
        <f t="shared" si="12"/>
        <v>19</v>
      </c>
      <c r="E171" s="8" t="str">
        <f t="shared" si="13"/>
        <v>20090619</v>
      </c>
      <c r="F171" s="24">
        <v>39983</v>
      </c>
      <c r="G171" s="25">
        <f t="shared" si="14"/>
        <v>39983</v>
      </c>
    </row>
    <row r="172" spans="1:7">
      <c r="A172" s="9">
        <f t="shared" si="10"/>
        <v>2009</v>
      </c>
      <c r="B172" s="9">
        <f>VLOOKUP($C172,Quarter_Month!$A$1:$B$13,2)</f>
        <v>2</v>
      </c>
      <c r="C172" s="9">
        <f t="shared" si="11"/>
        <v>6</v>
      </c>
      <c r="D172" s="9">
        <f t="shared" si="12"/>
        <v>20</v>
      </c>
      <c r="E172" s="8" t="str">
        <f t="shared" si="13"/>
        <v>20090620</v>
      </c>
      <c r="F172" s="24">
        <v>39984</v>
      </c>
      <c r="G172" s="25">
        <f t="shared" si="14"/>
        <v>39984</v>
      </c>
    </row>
    <row r="173" spans="1:7">
      <c r="A173" s="9">
        <f t="shared" si="10"/>
        <v>2009</v>
      </c>
      <c r="B173" s="9">
        <f>VLOOKUP($C173,Quarter_Month!$A$1:$B$13,2)</f>
        <v>2</v>
      </c>
      <c r="C173" s="9">
        <f t="shared" si="11"/>
        <v>6</v>
      </c>
      <c r="D173" s="9">
        <f t="shared" si="12"/>
        <v>21</v>
      </c>
      <c r="E173" s="8" t="str">
        <f t="shared" si="13"/>
        <v>20090621</v>
      </c>
      <c r="F173" s="24">
        <v>39985</v>
      </c>
      <c r="G173" s="25">
        <f t="shared" si="14"/>
        <v>39985</v>
      </c>
    </row>
    <row r="174" spans="1:7">
      <c r="A174" s="9">
        <f t="shared" si="10"/>
        <v>2009</v>
      </c>
      <c r="B174" s="9">
        <f>VLOOKUP($C174,Quarter_Month!$A$1:$B$13,2)</f>
        <v>2</v>
      </c>
      <c r="C174" s="9">
        <f t="shared" si="11"/>
        <v>6</v>
      </c>
      <c r="D174" s="9">
        <f t="shared" si="12"/>
        <v>22</v>
      </c>
      <c r="E174" s="8" t="str">
        <f t="shared" si="13"/>
        <v>20090622</v>
      </c>
      <c r="F174" s="24">
        <v>39986</v>
      </c>
      <c r="G174" s="25">
        <f t="shared" si="14"/>
        <v>39986</v>
      </c>
    </row>
    <row r="175" spans="1:7">
      <c r="A175" s="9">
        <f t="shared" si="10"/>
        <v>2009</v>
      </c>
      <c r="B175" s="9">
        <f>VLOOKUP($C175,Quarter_Month!$A$1:$B$13,2)</f>
        <v>2</v>
      </c>
      <c r="C175" s="9">
        <f t="shared" si="11"/>
        <v>6</v>
      </c>
      <c r="D175" s="9">
        <f t="shared" si="12"/>
        <v>23</v>
      </c>
      <c r="E175" s="8" t="str">
        <f t="shared" si="13"/>
        <v>20090623</v>
      </c>
      <c r="F175" s="24">
        <v>39987</v>
      </c>
      <c r="G175" s="25">
        <f t="shared" si="14"/>
        <v>39987</v>
      </c>
    </row>
    <row r="176" spans="1:7">
      <c r="A176" s="9">
        <f t="shared" si="10"/>
        <v>2009</v>
      </c>
      <c r="B176" s="9">
        <f>VLOOKUP($C176,Quarter_Month!$A$1:$B$13,2)</f>
        <v>2</v>
      </c>
      <c r="C176" s="9">
        <f t="shared" si="11"/>
        <v>6</v>
      </c>
      <c r="D176" s="9">
        <f t="shared" si="12"/>
        <v>24</v>
      </c>
      <c r="E176" s="8" t="str">
        <f t="shared" si="13"/>
        <v>20090624</v>
      </c>
      <c r="F176" s="24">
        <v>39988</v>
      </c>
      <c r="G176" s="25">
        <f t="shared" si="14"/>
        <v>39988</v>
      </c>
    </row>
    <row r="177" spans="1:7">
      <c r="A177" s="9">
        <f t="shared" ref="A177:A240" si="15">YEAR(F177)</f>
        <v>2009</v>
      </c>
      <c r="B177" s="9">
        <f>VLOOKUP($C177,Quarter_Month!$A$1:$B$13,2)</f>
        <v>2</v>
      </c>
      <c r="C177" s="9">
        <f t="shared" ref="C177:C240" si="16">MONTH(F177)</f>
        <v>6</v>
      </c>
      <c r="D177" s="9">
        <f t="shared" ref="D177:D240" si="17">DAY(F177)</f>
        <v>25</v>
      </c>
      <c r="E177" s="8" t="str">
        <f t="shared" ref="E177:E240" si="18">CONCATENATE(A177,IF(LEN(C177)=1,"0"&amp;C177,C177),IF(LEN(D177)=1,"0"&amp;D177,D177))</f>
        <v>20090625</v>
      </c>
      <c r="F177" s="24">
        <v>39989</v>
      </c>
      <c r="G177" s="25">
        <f t="shared" si="14"/>
        <v>39989</v>
      </c>
    </row>
    <row r="178" spans="1:7">
      <c r="A178" s="9">
        <f t="shared" si="15"/>
        <v>2009</v>
      </c>
      <c r="B178" s="9">
        <f>VLOOKUP($C178,Quarter_Month!$A$1:$B$13,2)</f>
        <v>2</v>
      </c>
      <c r="C178" s="9">
        <f t="shared" si="16"/>
        <v>6</v>
      </c>
      <c r="D178" s="9">
        <f t="shared" si="17"/>
        <v>26</v>
      </c>
      <c r="E178" s="8" t="str">
        <f t="shared" si="18"/>
        <v>20090626</v>
      </c>
      <c r="F178" s="24">
        <v>39990</v>
      </c>
      <c r="G178" s="25">
        <f t="shared" si="14"/>
        <v>39990</v>
      </c>
    </row>
    <row r="179" spans="1:7">
      <c r="A179" s="9">
        <f t="shared" si="15"/>
        <v>2009</v>
      </c>
      <c r="B179" s="9">
        <f>VLOOKUP($C179,Quarter_Month!$A$1:$B$13,2)</f>
        <v>2</v>
      </c>
      <c r="C179" s="9">
        <f t="shared" si="16"/>
        <v>6</v>
      </c>
      <c r="D179" s="9">
        <f t="shared" si="17"/>
        <v>27</v>
      </c>
      <c r="E179" s="8" t="str">
        <f t="shared" si="18"/>
        <v>20090627</v>
      </c>
      <c r="F179" s="24">
        <v>39991</v>
      </c>
      <c r="G179" s="25">
        <f t="shared" si="14"/>
        <v>39991</v>
      </c>
    </row>
    <row r="180" spans="1:7">
      <c r="A180" s="9">
        <f t="shared" si="15"/>
        <v>2009</v>
      </c>
      <c r="B180" s="9">
        <f>VLOOKUP($C180,Quarter_Month!$A$1:$B$13,2)</f>
        <v>2</v>
      </c>
      <c r="C180" s="9">
        <f t="shared" si="16"/>
        <v>6</v>
      </c>
      <c r="D180" s="9">
        <f t="shared" si="17"/>
        <v>28</v>
      </c>
      <c r="E180" s="8" t="str">
        <f t="shared" si="18"/>
        <v>20090628</v>
      </c>
      <c r="F180" s="24">
        <v>39992</v>
      </c>
      <c r="G180" s="25">
        <f t="shared" si="14"/>
        <v>39992</v>
      </c>
    </row>
    <row r="181" spans="1:7">
      <c r="A181" s="9">
        <f t="shared" si="15"/>
        <v>2009</v>
      </c>
      <c r="B181" s="9">
        <f>VLOOKUP($C181,Quarter_Month!$A$1:$B$13,2)</f>
        <v>2</v>
      </c>
      <c r="C181" s="9">
        <f t="shared" si="16"/>
        <v>6</v>
      </c>
      <c r="D181" s="9">
        <f t="shared" si="17"/>
        <v>29</v>
      </c>
      <c r="E181" s="8" t="str">
        <f t="shared" si="18"/>
        <v>20090629</v>
      </c>
      <c r="F181" s="24">
        <v>39993</v>
      </c>
      <c r="G181" s="25">
        <f t="shared" si="14"/>
        <v>39993</v>
      </c>
    </row>
    <row r="182" spans="1:7">
      <c r="A182" s="9">
        <f t="shared" si="15"/>
        <v>2009</v>
      </c>
      <c r="B182" s="9">
        <f>VLOOKUP($C182,Quarter_Month!$A$1:$B$13,2)</f>
        <v>2</v>
      </c>
      <c r="C182" s="9">
        <f t="shared" si="16"/>
        <v>6</v>
      </c>
      <c r="D182" s="9">
        <f t="shared" si="17"/>
        <v>30</v>
      </c>
      <c r="E182" s="8" t="str">
        <f t="shared" si="18"/>
        <v>20090630</v>
      </c>
      <c r="F182" s="24">
        <v>39994</v>
      </c>
      <c r="G182" s="25">
        <f t="shared" si="14"/>
        <v>39994</v>
      </c>
    </row>
    <row r="183" spans="1:7">
      <c r="A183" s="9">
        <f t="shared" si="15"/>
        <v>2009</v>
      </c>
      <c r="B183" s="9">
        <f>VLOOKUP($C183,Quarter_Month!$A$1:$B$13,2)</f>
        <v>3</v>
      </c>
      <c r="C183" s="9">
        <f t="shared" si="16"/>
        <v>7</v>
      </c>
      <c r="D183" s="9">
        <f t="shared" si="17"/>
        <v>1</v>
      </c>
      <c r="E183" s="8" t="str">
        <f t="shared" si="18"/>
        <v>20090701</v>
      </c>
      <c r="F183" s="24">
        <v>39995</v>
      </c>
      <c r="G183" s="25">
        <f t="shared" si="14"/>
        <v>39995</v>
      </c>
    </row>
    <row r="184" spans="1:7">
      <c r="A184" s="9">
        <f t="shared" si="15"/>
        <v>2009</v>
      </c>
      <c r="B184" s="9">
        <f>VLOOKUP($C184,Quarter_Month!$A$1:$B$13,2)</f>
        <v>3</v>
      </c>
      <c r="C184" s="9">
        <f t="shared" si="16"/>
        <v>7</v>
      </c>
      <c r="D184" s="9">
        <f t="shared" si="17"/>
        <v>2</v>
      </c>
      <c r="E184" s="8" t="str">
        <f t="shared" si="18"/>
        <v>20090702</v>
      </c>
      <c r="F184" s="24">
        <v>39996</v>
      </c>
      <c r="G184" s="25">
        <f t="shared" si="14"/>
        <v>39996</v>
      </c>
    </row>
    <row r="185" spans="1:7">
      <c r="A185" s="9">
        <f t="shared" si="15"/>
        <v>2009</v>
      </c>
      <c r="B185" s="9">
        <f>VLOOKUP($C185,Quarter_Month!$A$1:$B$13,2)</f>
        <v>3</v>
      </c>
      <c r="C185" s="9">
        <f t="shared" si="16"/>
        <v>7</v>
      </c>
      <c r="D185" s="9">
        <f t="shared" si="17"/>
        <v>3</v>
      </c>
      <c r="E185" s="8" t="str">
        <f t="shared" si="18"/>
        <v>20090703</v>
      </c>
      <c r="F185" s="24">
        <v>39997</v>
      </c>
      <c r="G185" s="25">
        <f t="shared" si="14"/>
        <v>39997</v>
      </c>
    </row>
    <row r="186" spans="1:7">
      <c r="A186" s="9">
        <f t="shared" si="15"/>
        <v>2009</v>
      </c>
      <c r="B186" s="9">
        <f>VLOOKUP($C186,Quarter_Month!$A$1:$B$13,2)</f>
        <v>3</v>
      </c>
      <c r="C186" s="9">
        <f t="shared" si="16"/>
        <v>7</v>
      </c>
      <c r="D186" s="9">
        <f t="shared" si="17"/>
        <v>4</v>
      </c>
      <c r="E186" s="8" t="str">
        <f t="shared" si="18"/>
        <v>20090704</v>
      </c>
      <c r="F186" s="24">
        <v>39998</v>
      </c>
      <c r="G186" s="25">
        <f t="shared" si="14"/>
        <v>39998</v>
      </c>
    </row>
    <row r="187" spans="1:7">
      <c r="A187" s="9">
        <f t="shared" si="15"/>
        <v>2009</v>
      </c>
      <c r="B187" s="9">
        <f>VLOOKUP($C187,Quarter_Month!$A$1:$B$13,2)</f>
        <v>3</v>
      </c>
      <c r="C187" s="9">
        <f t="shared" si="16"/>
        <v>7</v>
      </c>
      <c r="D187" s="9">
        <f t="shared" si="17"/>
        <v>5</v>
      </c>
      <c r="E187" s="8" t="str">
        <f t="shared" si="18"/>
        <v>20090705</v>
      </c>
      <c r="F187" s="24">
        <v>39999</v>
      </c>
      <c r="G187" s="25">
        <f t="shared" si="14"/>
        <v>39999</v>
      </c>
    </row>
    <row r="188" spans="1:7">
      <c r="A188" s="9">
        <f t="shared" si="15"/>
        <v>2009</v>
      </c>
      <c r="B188" s="9">
        <f>VLOOKUP($C188,Quarter_Month!$A$1:$B$13,2)</f>
        <v>3</v>
      </c>
      <c r="C188" s="9">
        <f t="shared" si="16"/>
        <v>7</v>
      </c>
      <c r="D188" s="9">
        <f t="shared" si="17"/>
        <v>6</v>
      </c>
      <c r="E188" s="8" t="str">
        <f t="shared" si="18"/>
        <v>20090706</v>
      </c>
      <c r="F188" s="24">
        <v>40000</v>
      </c>
      <c r="G188" s="25">
        <f t="shared" si="14"/>
        <v>40000</v>
      </c>
    </row>
    <row r="189" spans="1:7">
      <c r="A189" s="9">
        <f t="shared" si="15"/>
        <v>2009</v>
      </c>
      <c r="B189" s="9">
        <f>VLOOKUP($C189,Quarter_Month!$A$1:$B$13,2)</f>
        <v>3</v>
      </c>
      <c r="C189" s="9">
        <f t="shared" si="16"/>
        <v>7</v>
      </c>
      <c r="D189" s="9">
        <f t="shared" si="17"/>
        <v>7</v>
      </c>
      <c r="E189" s="8" t="str">
        <f t="shared" si="18"/>
        <v>20090707</v>
      </c>
      <c r="F189" s="24">
        <v>40001</v>
      </c>
      <c r="G189" s="25">
        <f t="shared" si="14"/>
        <v>40001</v>
      </c>
    </row>
    <row r="190" spans="1:7">
      <c r="A190" s="9">
        <f t="shared" si="15"/>
        <v>2009</v>
      </c>
      <c r="B190" s="9">
        <f>VLOOKUP($C190,Quarter_Month!$A$1:$B$13,2)</f>
        <v>3</v>
      </c>
      <c r="C190" s="9">
        <f t="shared" si="16"/>
        <v>7</v>
      </c>
      <c r="D190" s="9">
        <f t="shared" si="17"/>
        <v>8</v>
      </c>
      <c r="E190" s="8" t="str">
        <f t="shared" si="18"/>
        <v>20090708</v>
      </c>
      <c r="F190" s="24">
        <v>40002</v>
      </c>
      <c r="G190" s="25">
        <f t="shared" si="14"/>
        <v>40002</v>
      </c>
    </row>
    <row r="191" spans="1:7">
      <c r="A191" s="9">
        <f t="shared" si="15"/>
        <v>2009</v>
      </c>
      <c r="B191" s="9">
        <f>VLOOKUP($C191,Quarter_Month!$A$1:$B$13,2)</f>
        <v>3</v>
      </c>
      <c r="C191" s="9">
        <f t="shared" si="16"/>
        <v>7</v>
      </c>
      <c r="D191" s="9">
        <f t="shared" si="17"/>
        <v>9</v>
      </c>
      <c r="E191" s="8" t="str">
        <f t="shared" si="18"/>
        <v>20090709</v>
      </c>
      <c r="F191" s="24">
        <v>40003</v>
      </c>
      <c r="G191" s="25">
        <f t="shared" si="14"/>
        <v>40003</v>
      </c>
    </row>
    <row r="192" spans="1:7">
      <c r="A192" s="9">
        <f t="shared" si="15"/>
        <v>2009</v>
      </c>
      <c r="B192" s="9">
        <f>VLOOKUP($C192,Quarter_Month!$A$1:$B$13,2)</f>
        <v>3</v>
      </c>
      <c r="C192" s="9">
        <f t="shared" si="16"/>
        <v>7</v>
      </c>
      <c r="D192" s="9">
        <f t="shared" si="17"/>
        <v>10</v>
      </c>
      <c r="E192" s="8" t="str">
        <f t="shared" si="18"/>
        <v>20090710</v>
      </c>
      <c r="F192" s="24">
        <v>40004</v>
      </c>
      <c r="G192" s="25">
        <f t="shared" si="14"/>
        <v>40004</v>
      </c>
    </row>
    <row r="193" spans="1:7">
      <c r="A193" s="9">
        <f t="shared" si="15"/>
        <v>2009</v>
      </c>
      <c r="B193" s="9">
        <f>VLOOKUP($C193,Quarter_Month!$A$1:$B$13,2)</f>
        <v>3</v>
      </c>
      <c r="C193" s="9">
        <f t="shared" si="16"/>
        <v>7</v>
      </c>
      <c r="D193" s="9">
        <f t="shared" si="17"/>
        <v>11</v>
      </c>
      <c r="E193" s="8" t="str">
        <f t="shared" si="18"/>
        <v>20090711</v>
      </c>
      <c r="F193" s="24">
        <v>40005</v>
      </c>
      <c r="G193" s="25">
        <f t="shared" si="14"/>
        <v>40005</v>
      </c>
    </row>
    <row r="194" spans="1:7">
      <c r="A194" s="9">
        <f t="shared" si="15"/>
        <v>2009</v>
      </c>
      <c r="B194" s="9">
        <f>VLOOKUP($C194,Quarter_Month!$A$1:$B$13,2)</f>
        <v>3</v>
      </c>
      <c r="C194" s="9">
        <f t="shared" si="16"/>
        <v>7</v>
      </c>
      <c r="D194" s="9">
        <f t="shared" si="17"/>
        <v>12</v>
      </c>
      <c r="E194" s="8" t="str">
        <f t="shared" si="18"/>
        <v>20090712</v>
      </c>
      <c r="F194" s="24">
        <v>40006</v>
      </c>
      <c r="G194" s="25">
        <f t="shared" si="14"/>
        <v>40006</v>
      </c>
    </row>
    <row r="195" spans="1:7">
      <c r="A195" s="9">
        <f t="shared" si="15"/>
        <v>2009</v>
      </c>
      <c r="B195" s="9">
        <f>VLOOKUP($C195,Quarter_Month!$A$1:$B$13,2)</f>
        <v>3</v>
      </c>
      <c r="C195" s="9">
        <f t="shared" si="16"/>
        <v>7</v>
      </c>
      <c r="D195" s="9">
        <f t="shared" si="17"/>
        <v>13</v>
      </c>
      <c r="E195" s="8" t="str">
        <f t="shared" si="18"/>
        <v>20090713</v>
      </c>
      <c r="F195" s="24">
        <v>40007</v>
      </c>
      <c r="G195" s="25">
        <f t="shared" ref="G195:G258" si="19">F195</f>
        <v>40007</v>
      </c>
    </row>
    <row r="196" spans="1:7">
      <c r="A196" s="9">
        <f t="shared" si="15"/>
        <v>2009</v>
      </c>
      <c r="B196" s="9">
        <f>VLOOKUP($C196,Quarter_Month!$A$1:$B$13,2)</f>
        <v>3</v>
      </c>
      <c r="C196" s="9">
        <f t="shared" si="16"/>
        <v>7</v>
      </c>
      <c r="D196" s="9">
        <f t="shared" si="17"/>
        <v>14</v>
      </c>
      <c r="E196" s="8" t="str">
        <f t="shared" si="18"/>
        <v>20090714</v>
      </c>
      <c r="F196" s="24">
        <v>40008</v>
      </c>
      <c r="G196" s="25">
        <f t="shared" si="19"/>
        <v>40008</v>
      </c>
    </row>
    <row r="197" spans="1:7">
      <c r="A197" s="9">
        <f t="shared" si="15"/>
        <v>2009</v>
      </c>
      <c r="B197" s="9">
        <f>VLOOKUP($C197,Quarter_Month!$A$1:$B$13,2)</f>
        <v>3</v>
      </c>
      <c r="C197" s="9">
        <f t="shared" si="16"/>
        <v>7</v>
      </c>
      <c r="D197" s="9">
        <f t="shared" si="17"/>
        <v>15</v>
      </c>
      <c r="E197" s="8" t="str">
        <f t="shared" si="18"/>
        <v>20090715</v>
      </c>
      <c r="F197" s="24">
        <v>40009</v>
      </c>
      <c r="G197" s="25">
        <f t="shared" si="19"/>
        <v>40009</v>
      </c>
    </row>
    <row r="198" spans="1:7">
      <c r="A198" s="9">
        <f t="shared" si="15"/>
        <v>2009</v>
      </c>
      <c r="B198" s="9">
        <f>VLOOKUP($C198,Quarter_Month!$A$1:$B$13,2)</f>
        <v>3</v>
      </c>
      <c r="C198" s="9">
        <f t="shared" si="16"/>
        <v>7</v>
      </c>
      <c r="D198" s="9">
        <f t="shared" si="17"/>
        <v>16</v>
      </c>
      <c r="E198" s="8" t="str">
        <f t="shared" si="18"/>
        <v>20090716</v>
      </c>
      <c r="F198" s="24">
        <v>40010</v>
      </c>
      <c r="G198" s="25">
        <f t="shared" si="19"/>
        <v>40010</v>
      </c>
    </row>
    <row r="199" spans="1:7">
      <c r="A199" s="9">
        <f t="shared" si="15"/>
        <v>2009</v>
      </c>
      <c r="B199" s="9">
        <f>VLOOKUP($C199,Quarter_Month!$A$1:$B$13,2)</f>
        <v>3</v>
      </c>
      <c r="C199" s="9">
        <f t="shared" si="16"/>
        <v>7</v>
      </c>
      <c r="D199" s="9">
        <f t="shared" si="17"/>
        <v>17</v>
      </c>
      <c r="E199" s="8" t="str">
        <f t="shared" si="18"/>
        <v>20090717</v>
      </c>
      <c r="F199" s="24">
        <v>40011</v>
      </c>
      <c r="G199" s="25">
        <f t="shared" si="19"/>
        <v>40011</v>
      </c>
    </row>
    <row r="200" spans="1:7">
      <c r="A200" s="9">
        <f t="shared" si="15"/>
        <v>2009</v>
      </c>
      <c r="B200" s="9">
        <f>VLOOKUP($C200,Quarter_Month!$A$1:$B$13,2)</f>
        <v>3</v>
      </c>
      <c r="C200" s="9">
        <f t="shared" si="16"/>
        <v>7</v>
      </c>
      <c r="D200" s="9">
        <f t="shared" si="17"/>
        <v>18</v>
      </c>
      <c r="E200" s="8" t="str">
        <f t="shared" si="18"/>
        <v>20090718</v>
      </c>
      <c r="F200" s="24">
        <v>40012</v>
      </c>
      <c r="G200" s="25">
        <f t="shared" si="19"/>
        <v>40012</v>
      </c>
    </row>
    <row r="201" spans="1:7">
      <c r="A201" s="9">
        <f t="shared" si="15"/>
        <v>2009</v>
      </c>
      <c r="B201" s="9">
        <f>VLOOKUP($C201,Quarter_Month!$A$1:$B$13,2)</f>
        <v>3</v>
      </c>
      <c r="C201" s="9">
        <f t="shared" si="16"/>
        <v>7</v>
      </c>
      <c r="D201" s="9">
        <f t="shared" si="17"/>
        <v>19</v>
      </c>
      <c r="E201" s="8" t="str">
        <f t="shared" si="18"/>
        <v>20090719</v>
      </c>
      <c r="F201" s="24">
        <v>40013</v>
      </c>
      <c r="G201" s="25">
        <f t="shared" si="19"/>
        <v>40013</v>
      </c>
    </row>
    <row r="202" spans="1:7">
      <c r="A202" s="9">
        <f t="shared" si="15"/>
        <v>2009</v>
      </c>
      <c r="B202" s="9">
        <f>VLOOKUP($C202,Quarter_Month!$A$1:$B$13,2)</f>
        <v>3</v>
      </c>
      <c r="C202" s="9">
        <f t="shared" si="16"/>
        <v>7</v>
      </c>
      <c r="D202" s="9">
        <f t="shared" si="17"/>
        <v>20</v>
      </c>
      <c r="E202" s="8" t="str">
        <f t="shared" si="18"/>
        <v>20090720</v>
      </c>
      <c r="F202" s="24">
        <v>40014</v>
      </c>
      <c r="G202" s="25">
        <f t="shared" si="19"/>
        <v>40014</v>
      </c>
    </row>
    <row r="203" spans="1:7">
      <c r="A203" s="9">
        <f t="shared" si="15"/>
        <v>2009</v>
      </c>
      <c r="B203" s="9">
        <f>VLOOKUP($C203,Quarter_Month!$A$1:$B$13,2)</f>
        <v>3</v>
      </c>
      <c r="C203" s="9">
        <f t="shared" si="16"/>
        <v>7</v>
      </c>
      <c r="D203" s="9">
        <f t="shared" si="17"/>
        <v>21</v>
      </c>
      <c r="E203" s="8" t="str">
        <f t="shared" si="18"/>
        <v>20090721</v>
      </c>
      <c r="F203" s="24">
        <v>40015</v>
      </c>
      <c r="G203" s="25">
        <f t="shared" si="19"/>
        <v>40015</v>
      </c>
    </row>
    <row r="204" spans="1:7">
      <c r="A204" s="9">
        <f t="shared" si="15"/>
        <v>2009</v>
      </c>
      <c r="B204" s="9">
        <f>VLOOKUP($C204,Quarter_Month!$A$1:$B$13,2)</f>
        <v>3</v>
      </c>
      <c r="C204" s="9">
        <f t="shared" si="16"/>
        <v>7</v>
      </c>
      <c r="D204" s="9">
        <f t="shared" si="17"/>
        <v>22</v>
      </c>
      <c r="E204" s="8" t="str">
        <f t="shared" si="18"/>
        <v>20090722</v>
      </c>
      <c r="F204" s="24">
        <v>40016</v>
      </c>
      <c r="G204" s="25">
        <f t="shared" si="19"/>
        <v>40016</v>
      </c>
    </row>
    <row r="205" spans="1:7">
      <c r="A205" s="9">
        <f t="shared" si="15"/>
        <v>2009</v>
      </c>
      <c r="B205" s="9">
        <f>VLOOKUP($C205,Quarter_Month!$A$1:$B$13,2)</f>
        <v>3</v>
      </c>
      <c r="C205" s="9">
        <f t="shared" si="16"/>
        <v>7</v>
      </c>
      <c r="D205" s="9">
        <f t="shared" si="17"/>
        <v>23</v>
      </c>
      <c r="E205" s="8" t="str">
        <f t="shared" si="18"/>
        <v>20090723</v>
      </c>
      <c r="F205" s="24">
        <v>40017</v>
      </c>
      <c r="G205" s="25">
        <f t="shared" si="19"/>
        <v>40017</v>
      </c>
    </row>
    <row r="206" spans="1:7">
      <c r="A206" s="9">
        <f t="shared" si="15"/>
        <v>2009</v>
      </c>
      <c r="B206" s="9">
        <f>VLOOKUP($C206,Quarter_Month!$A$1:$B$13,2)</f>
        <v>3</v>
      </c>
      <c r="C206" s="9">
        <f t="shared" si="16"/>
        <v>7</v>
      </c>
      <c r="D206" s="9">
        <f t="shared" si="17"/>
        <v>24</v>
      </c>
      <c r="E206" s="8" t="str">
        <f t="shared" si="18"/>
        <v>20090724</v>
      </c>
      <c r="F206" s="24">
        <v>40018</v>
      </c>
      <c r="G206" s="25">
        <f t="shared" si="19"/>
        <v>40018</v>
      </c>
    </row>
    <row r="207" spans="1:7">
      <c r="A207" s="9">
        <f t="shared" si="15"/>
        <v>2009</v>
      </c>
      <c r="B207" s="9">
        <f>VLOOKUP($C207,Quarter_Month!$A$1:$B$13,2)</f>
        <v>3</v>
      </c>
      <c r="C207" s="9">
        <f t="shared" si="16"/>
        <v>7</v>
      </c>
      <c r="D207" s="9">
        <f t="shared" si="17"/>
        <v>25</v>
      </c>
      <c r="E207" s="8" t="str">
        <f t="shared" si="18"/>
        <v>20090725</v>
      </c>
      <c r="F207" s="24">
        <v>40019</v>
      </c>
      <c r="G207" s="25">
        <f t="shared" si="19"/>
        <v>40019</v>
      </c>
    </row>
    <row r="208" spans="1:7">
      <c r="A208" s="9">
        <f t="shared" si="15"/>
        <v>2009</v>
      </c>
      <c r="B208" s="9">
        <f>VLOOKUP($C208,Quarter_Month!$A$1:$B$13,2)</f>
        <v>3</v>
      </c>
      <c r="C208" s="9">
        <f t="shared" si="16"/>
        <v>7</v>
      </c>
      <c r="D208" s="9">
        <f t="shared" si="17"/>
        <v>26</v>
      </c>
      <c r="E208" s="8" t="str">
        <f t="shared" si="18"/>
        <v>20090726</v>
      </c>
      <c r="F208" s="24">
        <v>40020</v>
      </c>
      <c r="G208" s="25">
        <f t="shared" si="19"/>
        <v>40020</v>
      </c>
    </row>
    <row r="209" spans="1:7">
      <c r="A209" s="9">
        <f t="shared" si="15"/>
        <v>2009</v>
      </c>
      <c r="B209" s="9">
        <f>VLOOKUP($C209,Quarter_Month!$A$1:$B$13,2)</f>
        <v>3</v>
      </c>
      <c r="C209" s="9">
        <f t="shared" si="16"/>
        <v>7</v>
      </c>
      <c r="D209" s="9">
        <f t="shared" si="17"/>
        <v>27</v>
      </c>
      <c r="E209" s="8" t="str">
        <f t="shared" si="18"/>
        <v>20090727</v>
      </c>
      <c r="F209" s="24">
        <v>40021</v>
      </c>
      <c r="G209" s="25">
        <f t="shared" si="19"/>
        <v>40021</v>
      </c>
    </row>
    <row r="210" spans="1:7">
      <c r="A210" s="9">
        <f t="shared" si="15"/>
        <v>2009</v>
      </c>
      <c r="B210" s="9">
        <f>VLOOKUP($C210,Quarter_Month!$A$1:$B$13,2)</f>
        <v>3</v>
      </c>
      <c r="C210" s="9">
        <f t="shared" si="16"/>
        <v>7</v>
      </c>
      <c r="D210" s="9">
        <f t="shared" si="17"/>
        <v>28</v>
      </c>
      <c r="E210" s="8" t="str">
        <f t="shared" si="18"/>
        <v>20090728</v>
      </c>
      <c r="F210" s="24">
        <v>40022</v>
      </c>
      <c r="G210" s="25">
        <f t="shared" si="19"/>
        <v>40022</v>
      </c>
    </row>
    <row r="211" spans="1:7">
      <c r="A211" s="9">
        <f t="shared" si="15"/>
        <v>2009</v>
      </c>
      <c r="B211" s="9">
        <f>VLOOKUP($C211,Quarter_Month!$A$1:$B$13,2)</f>
        <v>3</v>
      </c>
      <c r="C211" s="9">
        <f t="shared" si="16"/>
        <v>7</v>
      </c>
      <c r="D211" s="9">
        <f t="shared" si="17"/>
        <v>29</v>
      </c>
      <c r="E211" s="8" t="str">
        <f t="shared" si="18"/>
        <v>20090729</v>
      </c>
      <c r="F211" s="24">
        <v>40023</v>
      </c>
      <c r="G211" s="25">
        <f t="shared" si="19"/>
        <v>40023</v>
      </c>
    </row>
    <row r="212" spans="1:7">
      <c r="A212" s="9">
        <f t="shared" si="15"/>
        <v>2009</v>
      </c>
      <c r="B212" s="9">
        <f>VLOOKUP($C212,Quarter_Month!$A$1:$B$13,2)</f>
        <v>3</v>
      </c>
      <c r="C212" s="9">
        <f t="shared" si="16"/>
        <v>7</v>
      </c>
      <c r="D212" s="9">
        <f t="shared" si="17"/>
        <v>30</v>
      </c>
      <c r="E212" s="8" t="str">
        <f t="shared" si="18"/>
        <v>20090730</v>
      </c>
      <c r="F212" s="24">
        <v>40024</v>
      </c>
      <c r="G212" s="25">
        <f t="shared" si="19"/>
        <v>40024</v>
      </c>
    </row>
    <row r="213" spans="1:7">
      <c r="A213" s="9">
        <f t="shared" si="15"/>
        <v>2009</v>
      </c>
      <c r="B213" s="9">
        <f>VLOOKUP($C213,Quarter_Month!$A$1:$B$13,2)</f>
        <v>3</v>
      </c>
      <c r="C213" s="9">
        <f t="shared" si="16"/>
        <v>7</v>
      </c>
      <c r="D213" s="9">
        <f t="shared" si="17"/>
        <v>31</v>
      </c>
      <c r="E213" s="8" t="str">
        <f t="shared" si="18"/>
        <v>20090731</v>
      </c>
      <c r="F213" s="24">
        <v>40025</v>
      </c>
      <c r="G213" s="25">
        <f t="shared" si="19"/>
        <v>40025</v>
      </c>
    </row>
    <row r="214" spans="1:7">
      <c r="A214" s="9">
        <f t="shared" si="15"/>
        <v>2009</v>
      </c>
      <c r="B214" s="9">
        <f>VLOOKUP($C214,Quarter_Month!$A$1:$B$13,2)</f>
        <v>3</v>
      </c>
      <c r="C214" s="9">
        <f t="shared" si="16"/>
        <v>8</v>
      </c>
      <c r="D214" s="9">
        <f t="shared" si="17"/>
        <v>1</v>
      </c>
      <c r="E214" s="8" t="str">
        <f t="shared" si="18"/>
        <v>20090801</v>
      </c>
      <c r="F214" s="24">
        <v>40026</v>
      </c>
      <c r="G214" s="25">
        <f t="shared" si="19"/>
        <v>40026</v>
      </c>
    </row>
    <row r="215" spans="1:7">
      <c r="A215" s="9">
        <f t="shared" si="15"/>
        <v>2009</v>
      </c>
      <c r="B215" s="9">
        <f>VLOOKUP($C215,Quarter_Month!$A$1:$B$13,2)</f>
        <v>3</v>
      </c>
      <c r="C215" s="9">
        <f t="shared" si="16"/>
        <v>8</v>
      </c>
      <c r="D215" s="9">
        <f t="shared" si="17"/>
        <v>2</v>
      </c>
      <c r="E215" s="8" t="str">
        <f t="shared" si="18"/>
        <v>20090802</v>
      </c>
      <c r="F215" s="24">
        <v>40027</v>
      </c>
      <c r="G215" s="25">
        <f t="shared" si="19"/>
        <v>40027</v>
      </c>
    </row>
    <row r="216" spans="1:7">
      <c r="A216" s="9">
        <f t="shared" si="15"/>
        <v>2009</v>
      </c>
      <c r="B216" s="9">
        <f>VLOOKUP($C216,Quarter_Month!$A$1:$B$13,2)</f>
        <v>3</v>
      </c>
      <c r="C216" s="9">
        <f t="shared" si="16"/>
        <v>8</v>
      </c>
      <c r="D216" s="9">
        <f t="shared" si="17"/>
        <v>3</v>
      </c>
      <c r="E216" s="8" t="str">
        <f t="shared" si="18"/>
        <v>20090803</v>
      </c>
      <c r="F216" s="24">
        <v>40028</v>
      </c>
      <c r="G216" s="25">
        <f t="shared" si="19"/>
        <v>40028</v>
      </c>
    </row>
    <row r="217" spans="1:7">
      <c r="A217" s="9">
        <f t="shared" si="15"/>
        <v>2009</v>
      </c>
      <c r="B217" s="9">
        <f>VLOOKUP($C217,Quarter_Month!$A$1:$B$13,2)</f>
        <v>3</v>
      </c>
      <c r="C217" s="9">
        <f t="shared" si="16"/>
        <v>8</v>
      </c>
      <c r="D217" s="9">
        <f t="shared" si="17"/>
        <v>4</v>
      </c>
      <c r="E217" s="8" t="str">
        <f t="shared" si="18"/>
        <v>20090804</v>
      </c>
      <c r="F217" s="24">
        <v>40029</v>
      </c>
      <c r="G217" s="25">
        <f t="shared" si="19"/>
        <v>40029</v>
      </c>
    </row>
    <row r="218" spans="1:7">
      <c r="A218" s="9">
        <f t="shared" si="15"/>
        <v>2009</v>
      </c>
      <c r="B218" s="9">
        <f>VLOOKUP($C218,Quarter_Month!$A$1:$B$13,2)</f>
        <v>3</v>
      </c>
      <c r="C218" s="9">
        <f t="shared" si="16"/>
        <v>8</v>
      </c>
      <c r="D218" s="9">
        <f t="shared" si="17"/>
        <v>5</v>
      </c>
      <c r="E218" s="8" t="str">
        <f t="shared" si="18"/>
        <v>20090805</v>
      </c>
      <c r="F218" s="24">
        <v>40030</v>
      </c>
      <c r="G218" s="25">
        <f t="shared" si="19"/>
        <v>40030</v>
      </c>
    </row>
    <row r="219" spans="1:7">
      <c r="A219" s="9">
        <f t="shared" si="15"/>
        <v>2009</v>
      </c>
      <c r="B219" s="9">
        <f>VLOOKUP($C219,Quarter_Month!$A$1:$B$13,2)</f>
        <v>3</v>
      </c>
      <c r="C219" s="9">
        <f t="shared" si="16"/>
        <v>8</v>
      </c>
      <c r="D219" s="9">
        <f t="shared" si="17"/>
        <v>6</v>
      </c>
      <c r="E219" s="8" t="str">
        <f t="shared" si="18"/>
        <v>20090806</v>
      </c>
      <c r="F219" s="24">
        <v>40031</v>
      </c>
      <c r="G219" s="25">
        <f t="shared" si="19"/>
        <v>40031</v>
      </c>
    </row>
    <row r="220" spans="1:7">
      <c r="A220" s="9">
        <f t="shared" si="15"/>
        <v>2009</v>
      </c>
      <c r="B220" s="9">
        <f>VLOOKUP($C220,Quarter_Month!$A$1:$B$13,2)</f>
        <v>3</v>
      </c>
      <c r="C220" s="9">
        <f t="shared" si="16"/>
        <v>8</v>
      </c>
      <c r="D220" s="9">
        <f t="shared" si="17"/>
        <v>7</v>
      </c>
      <c r="E220" s="8" t="str">
        <f t="shared" si="18"/>
        <v>20090807</v>
      </c>
      <c r="F220" s="24">
        <v>40032</v>
      </c>
      <c r="G220" s="25">
        <f t="shared" si="19"/>
        <v>40032</v>
      </c>
    </row>
    <row r="221" spans="1:7">
      <c r="A221" s="9">
        <f t="shared" si="15"/>
        <v>2009</v>
      </c>
      <c r="B221" s="9">
        <f>VLOOKUP($C221,Quarter_Month!$A$1:$B$13,2)</f>
        <v>3</v>
      </c>
      <c r="C221" s="9">
        <f t="shared" si="16"/>
        <v>8</v>
      </c>
      <c r="D221" s="9">
        <f t="shared" si="17"/>
        <v>8</v>
      </c>
      <c r="E221" s="8" t="str">
        <f t="shared" si="18"/>
        <v>20090808</v>
      </c>
      <c r="F221" s="24">
        <v>40033</v>
      </c>
      <c r="G221" s="25">
        <f t="shared" si="19"/>
        <v>40033</v>
      </c>
    </row>
    <row r="222" spans="1:7">
      <c r="A222" s="9">
        <f t="shared" si="15"/>
        <v>2009</v>
      </c>
      <c r="B222" s="9">
        <f>VLOOKUP($C222,Quarter_Month!$A$1:$B$13,2)</f>
        <v>3</v>
      </c>
      <c r="C222" s="9">
        <f t="shared" si="16"/>
        <v>8</v>
      </c>
      <c r="D222" s="9">
        <f t="shared" si="17"/>
        <v>9</v>
      </c>
      <c r="E222" s="8" t="str">
        <f t="shared" si="18"/>
        <v>20090809</v>
      </c>
      <c r="F222" s="24">
        <v>40034</v>
      </c>
      <c r="G222" s="25">
        <f t="shared" si="19"/>
        <v>40034</v>
      </c>
    </row>
    <row r="223" spans="1:7">
      <c r="A223" s="9">
        <f t="shared" si="15"/>
        <v>2009</v>
      </c>
      <c r="B223" s="9">
        <f>VLOOKUP($C223,Quarter_Month!$A$1:$B$13,2)</f>
        <v>3</v>
      </c>
      <c r="C223" s="9">
        <f t="shared" si="16"/>
        <v>8</v>
      </c>
      <c r="D223" s="9">
        <f t="shared" si="17"/>
        <v>10</v>
      </c>
      <c r="E223" s="8" t="str">
        <f t="shared" si="18"/>
        <v>20090810</v>
      </c>
      <c r="F223" s="24">
        <v>40035</v>
      </c>
      <c r="G223" s="25">
        <f t="shared" si="19"/>
        <v>40035</v>
      </c>
    </row>
    <row r="224" spans="1:7">
      <c r="A224" s="9">
        <f t="shared" si="15"/>
        <v>2009</v>
      </c>
      <c r="B224" s="9">
        <f>VLOOKUP($C224,Quarter_Month!$A$1:$B$13,2)</f>
        <v>3</v>
      </c>
      <c r="C224" s="9">
        <f t="shared" si="16"/>
        <v>8</v>
      </c>
      <c r="D224" s="9">
        <f t="shared" si="17"/>
        <v>11</v>
      </c>
      <c r="E224" s="8" t="str">
        <f t="shared" si="18"/>
        <v>20090811</v>
      </c>
      <c r="F224" s="24">
        <v>40036</v>
      </c>
      <c r="G224" s="25">
        <f t="shared" si="19"/>
        <v>40036</v>
      </c>
    </row>
    <row r="225" spans="1:7">
      <c r="A225" s="9">
        <f t="shared" si="15"/>
        <v>2009</v>
      </c>
      <c r="B225" s="9">
        <f>VLOOKUP($C225,Quarter_Month!$A$1:$B$13,2)</f>
        <v>3</v>
      </c>
      <c r="C225" s="9">
        <f t="shared" si="16"/>
        <v>8</v>
      </c>
      <c r="D225" s="9">
        <f t="shared" si="17"/>
        <v>12</v>
      </c>
      <c r="E225" s="8" t="str">
        <f t="shared" si="18"/>
        <v>20090812</v>
      </c>
      <c r="F225" s="24">
        <v>40037</v>
      </c>
      <c r="G225" s="25">
        <f t="shared" si="19"/>
        <v>40037</v>
      </c>
    </row>
    <row r="226" spans="1:7">
      <c r="A226" s="9">
        <f t="shared" si="15"/>
        <v>2009</v>
      </c>
      <c r="B226" s="9">
        <f>VLOOKUP($C226,Quarter_Month!$A$1:$B$13,2)</f>
        <v>3</v>
      </c>
      <c r="C226" s="9">
        <f t="shared" si="16"/>
        <v>8</v>
      </c>
      <c r="D226" s="9">
        <f t="shared" si="17"/>
        <v>13</v>
      </c>
      <c r="E226" s="8" t="str">
        <f t="shared" si="18"/>
        <v>20090813</v>
      </c>
      <c r="F226" s="24">
        <v>40038</v>
      </c>
      <c r="G226" s="25">
        <f t="shared" si="19"/>
        <v>40038</v>
      </c>
    </row>
    <row r="227" spans="1:7">
      <c r="A227" s="9">
        <f t="shared" si="15"/>
        <v>2009</v>
      </c>
      <c r="B227" s="9">
        <f>VLOOKUP($C227,Quarter_Month!$A$1:$B$13,2)</f>
        <v>3</v>
      </c>
      <c r="C227" s="9">
        <f t="shared" si="16"/>
        <v>8</v>
      </c>
      <c r="D227" s="9">
        <f t="shared" si="17"/>
        <v>14</v>
      </c>
      <c r="E227" s="8" t="str">
        <f t="shared" si="18"/>
        <v>20090814</v>
      </c>
      <c r="F227" s="24">
        <v>40039</v>
      </c>
      <c r="G227" s="25">
        <f t="shared" si="19"/>
        <v>40039</v>
      </c>
    </row>
    <row r="228" spans="1:7">
      <c r="A228" s="9">
        <f t="shared" si="15"/>
        <v>2009</v>
      </c>
      <c r="B228" s="9">
        <f>VLOOKUP($C228,Quarter_Month!$A$1:$B$13,2)</f>
        <v>3</v>
      </c>
      <c r="C228" s="9">
        <f t="shared" si="16"/>
        <v>8</v>
      </c>
      <c r="D228" s="9">
        <f t="shared" si="17"/>
        <v>15</v>
      </c>
      <c r="E228" s="8" t="str">
        <f t="shared" si="18"/>
        <v>20090815</v>
      </c>
      <c r="F228" s="24">
        <v>40040</v>
      </c>
      <c r="G228" s="25">
        <f t="shared" si="19"/>
        <v>40040</v>
      </c>
    </row>
    <row r="229" spans="1:7">
      <c r="A229" s="9">
        <f t="shared" si="15"/>
        <v>2009</v>
      </c>
      <c r="B229" s="9">
        <f>VLOOKUP($C229,Quarter_Month!$A$1:$B$13,2)</f>
        <v>3</v>
      </c>
      <c r="C229" s="9">
        <f t="shared" si="16"/>
        <v>8</v>
      </c>
      <c r="D229" s="9">
        <f t="shared" si="17"/>
        <v>16</v>
      </c>
      <c r="E229" s="8" t="str">
        <f t="shared" si="18"/>
        <v>20090816</v>
      </c>
      <c r="F229" s="24">
        <v>40041</v>
      </c>
      <c r="G229" s="25">
        <f t="shared" si="19"/>
        <v>40041</v>
      </c>
    </row>
    <row r="230" spans="1:7">
      <c r="A230" s="9">
        <f t="shared" si="15"/>
        <v>2009</v>
      </c>
      <c r="B230" s="9">
        <f>VLOOKUP($C230,Quarter_Month!$A$1:$B$13,2)</f>
        <v>3</v>
      </c>
      <c r="C230" s="9">
        <f t="shared" si="16"/>
        <v>8</v>
      </c>
      <c r="D230" s="9">
        <f t="shared" si="17"/>
        <v>17</v>
      </c>
      <c r="E230" s="8" t="str">
        <f t="shared" si="18"/>
        <v>20090817</v>
      </c>
      <c r="F230" s="24">
        <v>40042</v>
      </c>
      <c r="G230" s="25">
        <f t="shared" si="19"/>
        <v>40042</v>
      </c>
    </row>
    <row r="231" spans="1:7">
      <c r="A231" s="9">
        <f t="shared" si="15"/>
        <v>2009</v>
      </c>
      <c r="B231" s="9">
        <f>VLOOKUP($C231,Quarter_Month!$A$1:$B$13,2)</f>
        <v>3</v>
      </c>
      <c r="C231" s="9">
        <f t="shared" si="16"/>
        <v>8</v>
      </c>
      <c r="D231" s="9">
        <f t="shared" si="17"/>
        <v>18</v>
      </c>
      <c r="E231" s="8" t="str">
        <f t="shared" si="18"/>
        <v>20090818</v>
      </c>
      <c r="F231" s="24">
        <v>40043</v>
      </c>
      <c r="G231" s="25">
        <f t="shared" si="19"/>
        <v>40043</v>
      </c>
    </row>
    <row r="232" spans="1:7">
      <c r="A232" s="9">
        <f t="shared" si="15"/>
        <v>2009</v>
      </c>
      <c r="B232" s="9">
        <f>VLOOKUP($C232,Quarter_Month!$A$1:$B$13,2)</f>
        <v>3</v>
      </c>
      <c r="C232" s="9">
        <f t="shared" si="16"/>
        <v>8</v>
      </c>
      <c r="D232" s="9">
        <f t="shared" si="17"/>
        <v>19</v>
      </c>
      <c r="E232" s="8" t="str">
        <f t="shared" si="18"/>
        <v>20090819</v>
      </c>
      <c r="F232" s="24">
        <v>40044</v>
      </c>
      <c r="G232" s="25">
        <f t="shared" si="19"/>
        <v>40044</v>
      </c>
    </row>
    <row r="233" spans="1:7">
      <c r="A233" s="9">
        <f t="shared" si="15"/>
        <v>2009</v>
      </c>
      <c r="B233" s="9">
        <f>VLOOKUP($C233,Quarter_Month!$A$1:$B$13,2)</f>
        <v>3</v>
      </c>
      <c r="C233" s="9">
        <f t="shared" si="16"/>
        <v>8</v>
      </c>
      <c r="D233" s="9">
        <f t="shared" si="17"/>
        <v>20</v>
      </c>
      <c r="E233" s="8" t="str">
        <f t="shared" si="18"/>
        <v>20090820</v>
      </c>
      <c r="F233" s="24">
        <v>40045</v>
      </c>
      <c r="G233" s="25">
        <f t="shared" si="19"/>
        <v>40045</v>
      </c>
    </row>
    <row r="234" spans="1:7">
      <c r="A234" s="9">
        <f t="shared" si="15"/>
        <v>2009</v>
      </c>
      <c r="B234" s="9">
        <f>VLOOKUP($C234,Quarter_Month!$A$1:$B$13,2)</f>
        <v>3</v>
      </c>
      <c r="C234" s="9">
        <f t="shared" si="16"/>
        <v>8</v>
      </c>
      <c r="D234" s="9">
        <f t="shared" si="17"/>
        <v>21</v>
      </c>
      <c r="E234" s="8" t="str">
        <f t="shared" si="18"/>
        <v>20090821</v>
      </c>
      <c r="F234" s="24">
        <v>40046</v>
      </c>
      <c r="G234" s="25">
        <f t="shared" si="19"/>
        <v>40046</v>
      </c>
    </row>
    <row r="235" spans="1:7">
      <c r="A235" s="9">
        <f t="shared" si="15"/>
        <v>2009</v>
      </c>
      <c r="B235" s="9">
        <f>VLOOKUP($C235,Quarter_Month!$A$1:$B$13,2)</f>
        <v>3</v>
      </c>
      <c r="C235" s="9">
        <f t="shared" si="16"/>
        <v>8</v>
      </c>
      <c r="D235" s="9">
        <f t="shared" si="17"/>
        <v>22</v>
      </c>
      <c r="E235" s="8" t="str">
        <f t="shared" si="18"/>
        <v>20090822</v>
      </c>
      <c r="F235" s="24">
        <v>40047</v>
      </c>
      <c r="G235" s="25">
        <f t="shared" si="19"/>
        <v>40047</v>
      </c>
    </row>
    <row r="236" spans="1:7">
      <c r="A236" s="9">
        <f t="shared" si="15"/>
        <v>2009</v>
      </c>
      <c r="B236" s="9">
        <f>VLOOKUP($C236,Quarter_Month!$A$1:$B$13,2)</f>
        <v>3</v>
      </c>
      <c r="C236" s="9">
        <f t="shared" si="16"/>
        <v>8</v>
      </c>
      <c r="D236" s="9">
        <f t="shared" si="17"/>
        <v>23</v>
      </c>
      <c r="E236" s="8" t="str">
        <f t="shared" si="18"/>
        <v>20090823</v>
      </c>
      <c r="F236" s="24">
        <v>40048</v>
      </c>
      <c r="G236" s="25">
        <f t="shared" si="19"/>
        <v>40048</v>
      </c>
    </row>
    <row r="237" spans="1:7">
      <c r="A237" s="9">
        <f t="shared" si="15"/>
        <v>2009</v>
      </c>
      <c r="B237" s="9">
        <f>VLOOKUP($C237,Quarter_Month!$A$1:$B$13,2)</f>
        <v>3</v>
      </c>
      <c r="C237" s="9">
        <f t="shared" si="16"/>
        <v>8</v>
      </c>
      <c r="D237" s="9">
        <f t="shared" si="17"/>
        <v>24</v>
      </c>
      <c r="E237" s="8" t="str">
        <f t="shared" si="18"/>
        <v>20090824</v>
      </c>
      <c r="F237" s="24">
        <v>40049</v>
      </c>
      <c r="G237" s="25">
        <f t="shared" si="19"/>
        <v>40049</v>
      </c>
    </row>
    <row r="238" spans="1:7">
      <c r="A238" s="9">
        <f t="shared" si="15"/>
        <v>2009</v>
      </c>
      <c r="B238" s="9">
        <f>VLOOKUP($C238,Quarter_Month!$A$1:$B$13,2)</f>
        <v>3</v>
      </c>
      <c r="C238" s="9">
        <f t="shared" si="16"/>
        <v>8</v>
      </c>
      <c r="D238" s="9">
        <f t="shared" si="17"/>
        <v>25</v>
      </c>
      <c r="E238" s="8" t="str">
        <f t="shared" si="18"/>
        <v>20090825</v>
      </c>
      <c r="F238" s="24">
        <v>40050</v>
      </c>
      <c r="G238" s="25">
        <f t="shared" si="19"/>
        <v>40050</v>
      </c>
    </row>
    <row r="239" spans="1:7">
      <c r="A239" s="9">
        <f t="shared" si="15"/>
        <v>2009</v>
      </c>
      <c r="B239" s="9">
        <f>VLOOKUP($C239,Quarter_Month!$A$1:$B$13,2)</f>
        <v>3</v>
      </c>
      <c r="C239" s="9">
        <f t="shared" si="16"/>
        <v>8</v>
      </c>
      <c r="D239" s="9">
        <f t="shared" si="17"/>
        <v>26</v>
      </c>
      <c r="E239" s="8" t="str">
        <f t="shared" si="18"/>
        <v>20090826</v>
      </c>
      <c r="F239" s="24">
        <v>40051</v>
      </c>
      <c r="G239" s="25">
        <f t="shared" si="19"/>
        <v>40051</v>
      </c>
    </row>
    <row r="240" spans="1:7">
      <c r="A240" s="9">
        <f t="shared" si="15"/>
        <v>2009</v>
      </c>
      <c r="B240" s="9">
        <f>VLOOKUP($C240,Quarter_Month!$A$1:$B$13,2)</f>
        <v>3</v>
      </c>
      <c r="C240" s="9">
        <f t="shared" si="16"/>
        <v>8</v>
      </c>
      <c r="D240" s="9">
        <f t="shared" si="17"/>
        <v>27</v>
      </c>
      <c r="E240" s="8" t="str">
        <f t="shared" si="18"/>
        <v>20090827</v>
      </c>
      <c r="F240" s="24">
        <v>40052</v>
      </c>
      <c r="G240" s="25">
        <f t="shared" si="19"/>
        <v>40052</v>
      </c>
    </row>
    <row r="241" spans="1:7">
      <c r="A241" s="9">
        <f t="shared" ref="A241:A304" si="20">YEAR(F241)</f>
        <v>2009</v>
      </c>
      <c r="B241" s="9">
        <f>VLOOKUP($C241,Quarter_Month!$A$1:$B$13,2)</f>
        <v>3</v>
      </c>
      <c r="C241" s="9">
        <f t="shared" ref="C241:C304" si="21">MONTH(F241)</f>
        <v>8</v>
      </c>
      <c r="D241" s="9">
        <f t="shared" ref="D241:D304" si="22">DAY(F241)</f>
        <v>28</v>
      </c>
      <c r="E241" s="8" t="str">
        <f t="shared" ref="E241:E304" si="23">CONCATENATE(A241,IF(LEN(C241)=1,"0"&amp;C241,C241),IF(LEN(D241)=1,"0"&amp;D241,D241))</f>
        <v>20090828</v>
      </c>
      <c r="F241" s="24">
        <v>40053</v>
      </c>
      <c r="G241" s="25">
        <f t="shared" si="19"/>
        <v>40053</v>
      </c>
    </row>
    <row r="242" spans="1:7">
      <c r="A242" s="9">
        <f t="shared" si="20"/>
        <v>2009</v>
      </c>
      <c r="B242" s="9">
        <f>VLOOKUP($C242,Quarter_Month!$A$1:$B$13,2)</f>
        <v>3</v>
      </c>
      <c r="C242" s="9">
        <f t="shared" si="21"/>
        <v>8</v>
      </c>
      <c r="D242" s="9">
        <f t="shared" si="22"/>
        <v>29</v>
      </c>
      <c r="E242" s="8" t="str">
        <f t="shared" si="23"/>
        <v>20090829</v>
      </c>
      <c r="F242" s="24">
        <v>40054</v>
      </c>
      <c r="G242" s="25">
        <f t="shared" si="19"/>
        <v>40054</v>
      </c>
    </row>
    <row r="243" spans="1:7">
      <c r="A243" s="9">
        <f t="shared" si="20"/>
        <v>2009</v>
      </c>
      <c r="B243" s="9">
        <f>VLOOKUP($C243,Quarter_Month!$A$1:$B$13,2)</f>
        <v>3</v>
      </c>
      <c r="C243" s="9">
        <f t="shared" si="21"/>
        <v>8</v>
      </c>
      <c r="D243" s="9">
        <f t="shared" si="22"/>
        <v>30</v>
      </c>
      <c r="E243" s="8" t="str">
        <f t="shared" si="23"/>
        <v>20090830</v>
      </c>
      <c r="F243" s="24">
        <v>40055</v>
      </c>
      <c r="G243" s="25">
        <f t="shared" si="19"/>
        <v>40055</v>
      </c>
    </row>
    <row r="244" spans="1:7">
      <c r="A244" s="9">
        <f t="shared" si="20"/>
        <v>2009</v>
      </c>
      <c r="B244" s="9">
        <f>VLOOKUP($C244,Quarter_Month!$A$1:$B$13,2)</f>
        <v>3</v>
      </c>
      <c r="C244" s="9">
        <f t="shared" si="21"/>
        <v>8</v>
      </c>
      <c r="D244" s="9">
        <f t="shared" si="22"/>
        <v>31</v>
      </c>
      <c r="E244" s="8" t="str">
        <f t="shared" si="23"/>
        <v>20090831</v>
      </c>
      <c r="F244" s="24">
        <v>40056</v>
      </c>
      <c r="G244" s="25">
        <f t="shared" si="19"/>
        <v>40056</v>
      </c>
    </row>
    <row r="245" spans="1:7">
      <c r="A245" s="9">
        <f t="shared" si="20"/>
        <v>2009</v>
      </c>
      <c r="B245" s="9">
        <f>VLOOKUP($C245,Quarter_Month!$A$1:$B$13,2)</f>
        <v>3</v>
      </c>
      <c r="C245" s="9">
        <f t="shared" si="21"/>
        <v>9</v>
      </c>
      <c r="D245" s="9">
        <f t="shared" si="22"/>
        <v>1</v>
      </c>
      <c r="E245" s="8" t="str">
        <f t="shared" si="23"/>
        <v>20090901</v>
      </c>
      <c r="F245" s="24">
        <v>40057</v>
      </c>
      <c r="G245" s="25">
        <f t="shared" si="19"/>
        <v>40057</v>
      </c>
    </row>
    <row r="246" spans="1:7">
      <c r="A246" s="9">
        <f t="shared" si="20"/>
        <v>2009</v>
      </c>
      <c r="B246" s="9">
        <f>VLOOKUP($C246,Quarter_Month!$A$1:$B$13,2)</f>
        <v>3</v>
      </c>
      <c r="C246" s="9">
        <f t="shared" si="21"/>
        <v>9</v>
      </c>
      <c r="D246" s="9">
        <f t="shared" si="22"/>
        <v>2</v>
      </c>
      <c r="E246" s="8" t="str">
        <f t="shared" si="23"/>
        <v>20090902</v>
      </c>
      <c r="F246" s="24">
        <v>40058</v>
      </c>
      <c r="G246" s="25">
        <f t="shared" si="19"/>
        <v>40058</v>
      </c>
    </row>
    <row r="247" spans="1:7">
      <c r="A247" s="9">
        <f t="shared" si="20"/>
        <v>2009</v>
      </c>
      <c r="B247" s="9">
        <f>VLOOKUP($C247,Quarter_Month!$A$1:$B$13,2)</f>
        <v>3</v>
      </c>
      <c r="C247" s="9">
        <f t="shared" si="21"/>
        <v>9</v>
      </c>
      <c r="D247" s="9">
        <f t="shared" si="22"/>
        <v>3</v>
      </c>
      <c r="E247" s="8" t="str">
        <f t="shared" si="23"/>
        <v>20090903</v>
      </c>
      <c r="F247" s="24">
        <v>40059</v>
      </c>
      <c r="G247" s="25">
        <f t="shared" si="19"/>
        <v>40059</v>
      </c>
    </row>
    <row r="248" spans="1:7">
      <c r="A248" s="9">
        <f t="shared" si="20"/>
        <v>2009</v>
      </c>
      <c r="B248" s="9">
        <f>VLOOKUP($C248,Quarter_Month!$A$1:$B$13,2)</f>
        <v>3</v>
      </c>
      <c r="C248" s="9">
        <f t="shared" si="21"/>
        <v>9</v>
      </c>
      <c r="D248" s="9">
        <f t="shared" si="22"/>
        <v>4</v>
      </c>
      <c r="E248" s="8" t="str">
        <f t="shared" si="23"/>
        <v>20090904</v>
      </c>
      <c r="F248" s="24">
        <v>40060</v>
      </c>
      <c r="G248" s="25">
        <f t="shared" si="19"/>
        <v>40060</v>
      </c>
    </row>
    <row r="249" spans="1:7">
      <c r="A249" s="9">
        <f t="shared" si="20"/>
        <v>2009</v>
      </c>
      <c r="B249" s="9">
        <f>VLOOKUP($C249,Quarter_Month!$A$1:$B$13,2)</f>
        <v>3</v>
      </c>
      <c r="C249" s="9">
        <f t="shared" si="21"/>
        <v>9</v>
      </c>
      <c r="D249" s="9">
        <f t="shared" si="22"/>
        <v>5</v>
      </c>
      <c r="E249" s="8" t="str">
        <f t="shared" si="23"/>
        <v>20090905</v>
      </c>
      <c r="F249" s="24">
        <v>40061</v>
      </c>
      <c r="G249" s="25">
        <f t="shared" si="19"/>
        <v>40061</v>
      </c>
    </row>
    <row r="250" spans="1:7">
      <c r="A250" s="9">
        <f t="shared" si="20"/>
        <v>2009</v>
      </c>
      <c r="B250" s="9">
        <f>VLOOKUP($C250,Quarter_Month!$A$1:$B$13,2)</f>
        <v>3</v>
      </c>
      <c r="C250" s="9">
        <f t="shared" si="21"/>
        <v>9</v>
      </c>
      <c r="D250" s="9">
        <f t="shared" si="22"/>
        <v>6</v>
      </c>
      <c r="E250" s="8" t="str">
        <f t="shared" si="23"/>
        <v>20090906</v>
      </c>
      <c r="F250" s="24">
        <v>40062</v>
      </c>
      <c r="G250" s="25">
        <f t="shared" si="19"/>
        <v>40062</v>
      </c>
    </row>
    <row r="251" spans="1:7">
      <c r="A251" s="9">
        <f t="shared" si="20"/>
        <v>2009</v>
      </c>
      <c r="B251" s="9">
        <f>VLOOKUP($C251,Quarter_Month!$A$1:$B$13,2)</f>
        <v>3</v>
      </c>
      <c r="C251" s="9">
        <f t="shared" si="21"/>
        <v>9</v>
      </c>
      <c r="D251" s="9">
        <f t="shared" si="22"/>
        <v>7</v>
      </c>
      <c r="E251" s="8" t="str">
        <f t="shared" si="23"/>
        <v>20090907</v>
      </c>
      <c r="F251" s="24">
        <v>40063</v>
      </c>
      <c r="G251" s="25">
        <f t="shared" si="19"/>
        <v>40063</v>
      </c>
    </row>
    <row r="252" spans="1:7">
      <c r="A252" s="9">
        <f t="shared" si="20"/>
        <v>2009</v>
      </c>
      <c r="B252" s="9">
        <f>VLOOKUP($C252,Quarter_Month!$A$1:$B$13,2)</f>
        <v>3</v>
      </c>
      <c r="C252" s="9">
        <f t="shared" si="21"/>
        <v>9</v>
      </c>
      <c r="D252" s="9">
        <f t="shared" si="22"/>
        <v>8</v>
      </c>
      <c r="E252" s="8" t="str">
        <f t="shared" si="23"/>
        <v>20090908</v>
      </c>
      <c r="F252" s="24">
        <v>40064</v>
      </c>
      <c r="G252" s="25">
        <f t="shared" si="19"/>
        <v>40064</v>
      </c>
    </row>
    <row r="253" spans="1:7">
      <c r="A253" s="9">
        <f t="shared" si="20"/>
        <v>2009</v>
      </c>
      <c r="B253" s="9">
        <f>VLOOKUP($C253,Quarter_Month!$A$1:$B$13,2)</f>
        <v>3</v>
      </c>
      <c r="C253" s="9">
        <f t="shared" si="21"/>
        <v>9</v>
      </c>
      <c r="D253" s="9">
        <f t="shared" si="22"/>
        <v>9</v>
      </c>
      <c r="E253" s="8" t="str">
        <f t="shared" si="23"/>
        <v>20090909</v>
      </c>
      <c r="F253" s="24">
        <v>40065</v>
      </c>
      <c r="G253" s="25">
        <f t="shared" si="19"/>
        <v>40065</v>
      </c>
    </row>
    <row r="254" spans="1:7">
      <c r="A254" s="9">
        <f t="shared" si="20"/>
        <v>2009</v>
      </c>
      <c r="B254" s="9">
        <f>VLOOKUP($C254,Quarter_Month!$A$1:$B$13,2)</f>
        <v>3</v>
      </c>
      <c r="C254" s="9">
        <f t="shared" si="21"/>
        <v>9</v>
      </c>
      <c r="D254" s="9">
        <f t="shared" si="22"/>
        <v>10</v>
      </c>
      <c r="E254" s="8" t="str">
        <f t="shared" si="23"/>
        <v>20090910</v>
      </c>
      <c r="F254" s="24">
        <v>40066</v>
      </c>
      <c r="G254" s="25">
        <f t="shared" si="19"/>
        <v>40066</v>
      </c>
    </row>
    <row r="255" spans="1:7">
      <c r="A255" s="9">
        <f t="shared" si="20"/>
        <v>2009</v>
      </c>
      <c r="B255" s="9">
        <f>VLOOKUP($C255,Quarter_Month!$A$1:$B$13,2)</f>
        <v>3</v>
      </c>
      <c r="C255" s="9">
        <f t="shared" si="21"/>
        <v>9</v>
      </c>
      <c r="D255" s="9">
        <f t="shared" si="22"/>
        <v>11</v>
      </c>
      <c r="E255" s="8" t="str">
        <f t="shared" si="23"/>
        <v>20090911</v>
      </c>
      <c r="F255" s="24">
        <v>40067</v>
      </c>
      <c r="G255" s="25">
        <f t="shared" si="19"/>
        <v>40067</v>
      </c>
    </row>
    <row r="256" spans="1:7">
      <c r="A256" s="9">
        <f t="shared" si="20"/>
        <v>2009</v>
      </c>
      <c r="B256" s="9">
        <f>VLOOKUP($C256,Quarter_Month!$A$1:$B$13,2)</f>
        <v>3</v>
      </c>
      <c r="C256" s="9">
        <f t="shared" si="21"/>
        <v>9</v>
      </c>
      <c r="D256" s="9">
        <f t="shared" si="22"/>
        <v>12</v>
      </c>
      <c r="E256" s="8" t="str">
        <f t="shared" si="23"/>
        <v>20090912</v>
      </c>
      <c r="F256" s="24">
        <v>40068</v>
      </c>
      <c r="G256" s="25">
        <f t="shared" si="19"/>
        <v>40068</v>
      </c>
    </row>
    <row r="257" spans="1:7">
      <c r="A257" s="9">
        <f t="shared" si="20"/>
        <v>2009</v>
      </c>
      <c r="B257" s="9">
        <f>VLOOKUP($C257,Quarter_Month!$A$1:$B$13,2)</f>
        <v>3</v>
      </c>
      <c r="C257" s="9">
        <f t="shared" si="21"/>
        <v>9</v>
      </c>
      <c r="D257" s="9">
        <f t="shared" si="22"/>
        <v>13</v>
      </c>
      <c r="E257" s="8" t="str">
        <f t="shared" si="23"/>
        <v>20090913</v>
      </c>
      <c r="F257" s="24">
        <v>40069</v>
      </c>
      <c r="G257" s="25">
        <f t="shared" si="19"/>
        <v>40069</v>
      </c>
    </row>
    <row r="258" spans="1:7">
      <c r="A258" s="9">
        <f t="shared" si="20"/>
        <v>2009</v>
      </c>
      <c r="B258" s="9">
        <f>VLOOKUP($C258,Quarter_Month!$A$1:$B$13,2)</f>
        <v>3</v>
      </c>
      <c r="C258" s="9">
        <f t="shared" si="21"/>
        <v>9</v>
      </c>
      <c r="D258" s="9">
        <f t="shared" si="22"/>
        <v>14</v>
      </c>
      <c r="E258" s="8" t="str">
        <f t="shared" si="23"/>
        <v>20090914</v>
      </c>
      <c r="F258" s="24">
        <v>40070</v>
      </c>
      <c r="G258" s="25">
        <f t="shared" si="19"/>
        <v>40070</v>
      </c>
    </row>
    <row r="259" spans="1:7">
      <c r="A259" s="9">
        <f t="shared" si="20"/>
        <v>2009</v>
      </c>
      <c r="B259" s="9">
        <f>VLOOKUP($C259,Quarter_Month!$A$1:$B$13,2)</f>
        <v>3</v>
      </c>
      <c r="C259" s="9">
        <f t="shared" si="21"/>
        <v>9</v>
      </c>
      <c r="D259" s="9">
        <f t="shared" si="22"/>
        <v>15</v>
      </c>
      <c r="E259" s="8" t="str">
        <f t="shared" si="23"/>
        <v>20090915</v>
      </c>
      <c r="F259" s="24">
        <v>40071</v>
      </c>
      <c r="G259" s="25">
        <f t="shared" ref="G259:G322" si="24">F259</f>
        <v>40071</v>
      </c>
    </row>
    <row r="260" spans="1:7">
      <c r="A260" s="9">
        <f t="shared" si="20"/>
        <v>2009</v>
      </c>
      <c r="B260" s="9">
        <f>VLOOKUP($C260,Quarter_Month!$A$1:$B$13,2)</f>
        <v>3</v>
      </c>
      <c r="C260" s="9">
        <f t="shared" si="21"/>
        <v>9</v>
      </c>
      <c r="D260" s="9">
        <f t="shared" si="22"/>
        <v>16</v>
      </c>
      <c r="E260" s="8" t="str">
        <f t="shared" si="23"/>
        <v>20090916</v>
      </c>
      <c r="F260" s="24">
        <v>40072</v>
      </c>
      <c r="G260" s="25">
        <f t="shared" si="24"/>
        <v>40072</v>
      </c>
    </row>
    <row r="261" spans="1:7">
      <c r="A261" s="9">
        <f t="shared" si="20"/>
        <v>2009</v>
      </c>
      <c r="B261" s="9">
        <f>VLOOKUP($C261,Quarter_Month!$A$1:$B$13,2)</f>
        <v>3</v>
      </c>
      <c r="C261" s="9">
        <f t="shared" si="21"/>
        <v>9</v>
      </c>
      <c r="D261" s="9">
        <f t="shared" si="22"/>
        <v>17</v>
      </c>
      <c r="E261" s="8" t="str">
        <f t="shared" si="23"/>
        <v>20090917</v>
      </c>
      <c r="F261" s="24">
        <v>40073</v>
      </c>
      <c r="G261" s="25">
        <f t="shared" si="24"/>
        <v>40073</v>
      </c>
    </row>
    <row r="262" spans="1:7">
      <c r="A262" s="9">
        <f t="shared" si="20"/>
        <v>2009</v>
      </c>
      <c r="B262" s="9">
        <f>VLOOKUP($C262,Quarter_Month!$A$1:$B$13,2)</f>
        <v>3</v>
      </c>
      <c r="C262" s="9">
        <f t="shared" si="21"/>
        <v>9</v>
      </c>
      <c r="D262" s="9">
        <f t="shared" si="22"/>
        <v>18</v>
      </c>
      <c r="E262" s="8" t="str">
        <f t="shared" si="23"/>
        <v>20090918</v>
      </c>
      <c r="F262" s="24">
        <v>40074</v>
      </c>
      <c r="G262" s="25">
        <f t="shared" si="24"/>
        <v>40074</v>
      </c>
    </row>
    <row r="263" spans="1:7">
      <c r="A263" s="9">
        <f t="shared" si="20"/>
        <v>2009</v>
      </c>
      <c r="B263" s="9">
        <f>VLOOKUP($C263,Quarter_Month!$A$1:$B$13,2)</f>
        <v>3</v>
      </c>
      <c r="C263" s="9">
        <f t="shared" si="21"/>
        <v>9</v>
      </c>
      <c r="D263" s="9">
        <f t="shared" si="22"/>
        <v>19</v>
      </c>
      <c r="E263" s="8" t="str">
        <f t="shared" si="23"/>
        <v>20090919</v>
      </c>
      <c r="F263" s="24">
        <v>40075</v>
      </c>
      <c r="G263" s="25">
        <f t="shared" si="24"/>
        <v>40075</v>
      </c>
    </row>
    <row r="264" spans="1:7">
      <c r="A264" s="9">
        <f t="shared" si="20"/>
        <v>2009</v>
      </c>
      <c r="B264" s="9">
        <f>VLOOKUP($C264,Quarter_Month!$A$1:$B$13,2)</f>
        <v>3</v>
      </c>
      <c r="C264" s="9">
        <f t="shared" si="21"/>
        <v>9</v>
      </c>
      <c r="D264" s="9">
        <f t="shared" si="22"/>
        <v>20</v>
      </c>
      <c r="E264" s="8" t="str">
        <f t="shared" si="23"/>
        <v>20090920</v>
      </c>
      <c r="F264" s="24">
        <v>40076</v>
      </c>
      <c r="G264" s="25">
        <f t="shared" si="24"/>
        <v>40076</v>
      </c>
    </row>
    <row r="265" spans="1:7">
      <c r="A265" s="9">
        <f t="shared" si="20"/>
        <v>2009</v>
      </c>
      <c r="B265" s="9">
        <f>VLOOKUP($C265,Quarter_Month!$A$1:$B$13,2)</f>
        <v>3</v>
      </c>
      <c r="C265" s="9">
        <f t="shared" si="21"/>
        <v>9</v>
      </c>
      <c r="D265" s="9">
        <f t="shared" si="22"/>
        <v>21</v>
      </c>
      <c r="E265" s="8" t="str">
        <f t="shared" si="23"/>
        <v>20090921</v>
      </c>
      <c r="F265" s="24">
        <v>40077</v>
      </c>
      <c r="G265" s="25">
        <f t="shared" si="24"/>
        <v>40077</v>
      </c>
    </row>
    <row r="266" spans="1:7">
      <c r="A266" s="9">
        <f t="shared" si="20"/>
        <v>2009</v>
      </c>
      <c r="B266" s="9">
        <f>VLOOKUP($C266,Quarter_Month!$A$1:$B$13,2)</f>
        <v>3</v>
      </c>
      <c r="C266" s="9">
        <f t="shared" si="21"/>
        <v>9</v>
      </c>
      <c r="D266" s="9">
        <f t="shared" si="22"/>
        <v>22</v>
      </c>
      <c r="E266" s="8" t="str">
        <f t="shared" si="23"/>
        <v>20090922</v>
      </c>
      <c r="F266" s="24">
        <v>40078</v>
      </c>
      <c r="G266" s="25">
        <f t="shared" si="24"/>
        <v>40078</v>
      </c>
    </row>
    <row r="267" spans="1:7">
      <c r="A267" s="9">
        <f t="shared" si="20"/>
        <v>2009</v>
      </c>
      <c r="B267" s="9">
        <f>VLOOKUP($C267,Quarter_Month!$A$1:$B$13,2)</f>
        <v>3</v>
      </c>
      <c r="C267" s="9">
        <f t="shared" si="21"/>
        <v>9</v>
      </c>
      <c r="D267" s="9">
        <f t="shared" si="22"/>
        <v>23</v>
      </c>
      <c r="E267" s="8" t="str">
        <f t="shared" si="23"/>
        <v>20090923</v>
      </c>
      <c r="F267" s="24">
        <v>40079</v>
      </c>
      <c r="G267" s="25">
        <f t="shared" si="24"/>
        <v>40079</v>
      </c>
    </row>
    <row r="268" spans="1:7">
      <c r="A268" s="9">
        <f t="shared" si="20"/>
        <v>2009</v>
      </c>
      <c r="B268" s="9">
        <f>VLOOKUP($C268,Quarter_Month!$A$1:$B$13,2)</f>
        <v>3</v>
      </c>
      <c r="C268" s="9">
        <f t="shared" si="21"/>
        <v>9</v>
      </c>
      <c r="D268" s="9">
        <f t="shared" si="22"/>
        <v>24</v>
      </c>
      <c r="E268" s="8" t="str">
        <f t="shared" si="23"/>
        <v>20090924</v>
      </c>
      <c r="F268" s="24">
        <v>40080</v>
      </c>
      <c r="G268" s="25">
        <f t="shared" si="24"/>
        <v>40080</v>
      </c>
    </row>
    <row r="269" spans="1:7">
      <c r="A269" s="9">
        <f t="shared" si="20"/>
        <v>2009</v>
      </c>
      <c r="B269" s="9">
        <f>VLOOKUP($C269,Quarter_Month!$A$1:$B$13,2)</f>
        <v>3</v>
      </c>
      <c r="C269" s="9">
        <f t="shared" si="21"/>
        <v>9</v>
      </c>
      <c r="D269" s="9">
        <f t="shared" si="22"/>
        <v>25</v>
      </c>
      <c r="E269" s="8" t="str">
        <f t="shared" si="23"/>
        <v>20090925</v>
      </c>
      <c r="F269" s="24">
        <v>40081</v>
      </c>
      <c r="G269" s="25">
        <f t="shared" si="24"/>
        <v>40081</v>
      </c>
    </row>
    <row r="270" spans="1:7">
      <c r="A270" s="9">
        <f t="shared" si="20"/>
        <v>2009</v>
      </c>
      <c r="B270" s="9">
        <f>VLOOKUP($C270,Quarter_Month!$A$1:$B$13,2)</f>
        <v>3</v>
      </c>
      <c r="C270" s="9">
        <f t="shared" si="21"/>
        <v>9</v>
      </c>
      <c r="D270" s="9">
        <f t="shared" si="22"/>
        <v>26</v>
      </c>
      <c r="E270" s="8" t="str">
        <f t="shared" si="23"/>
        <v>20090926</v>
      </c>
      <c r="F270" s="24">
        <v>40082</v>
      </c>
      <c r="G270" s="25">
        <f t="shared" si="24"/>
        <v>40082</v>
      </c>
    </row>
    <row r="271" spans="1:7">
      <c r="A271" s="9">
        <f t="shared" si="20"/>
        <v>2009</v>
      </c>
      <c r="B271" s="9">
        <f>VLOOKUP($C271,Quarter_Month!$A$1:$B$13,2)</f>
        <v>3</v>
      </c>
      <c r="C271" s="9">
        <f t="shared" si="21"/>
        <v>9</v>
      </c>
      <c r="D271" s="9">
        <f t="shared" si="22"/>
        <v>27</v>
      </c>
      <c r="E271" s="8" t="str">
        <f t="shared" si="23"/>
        <v>20090927</v>
      </c>
      <c r="F271" s="24">
        <v>40083</v>
      </c>
      <c r="G271" s="25">
        <f t="shared" si="24"/>
        <v>40083</v>
      </c>
    </row>
    <row r="272" spans="1:7">
      <c r="A272" s="9">
        <f t="shared" si="20"/>
        <v>2009</v>
      </c>
      <c r="B272" s="9">
        <f>VLOOKUP($C272,Quarter_Month!$A$1:$B$13,2)</f>
        <v>3</v>
      </c>
      <c r="C272" s="9">
        <f t="shared" si="21"/>
        <v>9</v>
      </c>
      <c r="D272" s="9">
        <f t="shared" si="22"/>
        <v>28</v>
      </c>
      <c r="E272" s="8" t="str">
        <f t="shared" si="23"/>
        <v>20090928</v>
      </c>
      <c r="F272" s="24">
        <v>40084</v>
      </c>
      <c r="G272" s="25">
        <f t="shared" si="24"/>
        <v>40084</v>
      </c>
    </row>
    <row r="273" spans="1:7">
      <c r="A273" s="9">
        <f t="shared" si="20"/>
        <v>2009</v>
      </c>
      <c r="B273" s="9">
        <f>VLOOKUP($C273,Quarter_Month!$A$1:$B$13,2)</f>
        <v>3</v>
      </c>
      <c r="C273" s="9">
        <f t="shared" si="21"/>
        <v>9</v>
      </c>
      <c r="D273" s="9">
        <f t="shared" si="22"/>
        <v>29</v>
      </c>
      <c r="E273" s="8" t="str">
        <f t="shared" si="23"/>
        <v>20090929</v>
      </c>
      <c r="F273" s="24">
        <v>40085</v>
      </c>
      <c r="G273" s="25">
        <f t="shared" si="24"/>
        <v>40085</v>
      </c>
    </row>
    <row r="274" spans="1:7">
      <c r="A274" s="9">
        <f t="shared" si="20"/>
        <v>2009</v>
      </c>
      <c r="B274" s="9">
        <f>VLOOKUP($C274,Quarter_Month!$A$1:$B$13,2)</f>
        <v>3</v>
      </c>
      <c r="C274" s="9">
        <f t="shared" si="21"/>
        <v>9</v>
      </c>
      <c r="D274" s="9">
        <f t="shared" si="22"/>
        <v>30</v>
      </c>
      <c r="E274" s="8" t="str">
        <f t="shared" si="23"/>
        <v>20090930</v>
      </c>
      <c r="F274" s="24">
        <v>40086</v>
      </c>
      <c r="G274" s="25">
        <f t="shared" si="24"/>
        <v>40086</v>
      </c>
    </row>
    <row r="275" spans="1:7">
      <c r="A275" s="9">
        <f t="shared" si="20"/>
        <v>2009</v>
      </c>
      <c r="B275" s="9">
        <f>VLOOKUP($C275,Quarter_Month!$A$1:$B$13,2)</f>
        <v>4</v>
      </c>
      <c r="C275" s="9">
        <f t="shared" si="21"/>
        <v>10</v>
      </c>
      <c r="D275" s="9">
        <f t="shared" si="22"/>
        <v>1</v>
      </c>
      <c r="E275" s="8" t="str">
        <f t="shared" si="23"/>
        <v>20091001</v>
      </c>
      <c r="F275" s="24">
        <v>40087</v>
      </c>
      <c r="G275" s="25">
        <f t="shared" si="24"/>
        <v>40087</v>
      </c>
    </row>
    <row r="276" spans="1:7">
      <c r="A276" s="9">
        <f t="shared" si="20"/>
        <v>2009</v>
      </c>
      <c r="B276" s="9">
        <f>VLOOKUP($C276,Quarter_Month!$A$1:$B$13,2)</f>
        <v>4</v>
      </c>
      <c r="C276" s="9">
        <f t="shared" si="21"/>
        <v>10</v>
      </c>
      <c r="D276" s="9">
        <f t="shared" si="22"/>
        <v>2</v>
      </c>
      <c r="E276" s="8" t="str">
        <f t="shared" si="23"/>
        <v>20091002</v>
      </c>
      <c r="F276" s="24">
        <v>40088</v>
      </c>
      <c r="G276" s="25">
        <f t="shared" si="24"/>
        <v>40088</v>
      </c>
    </row>
    <row r="277" spans="1:7">
      <c r="A277" s="9">
        <f t="shared" si="20"/>
        <v>2009</v>
      </c>
      <c r="B277" s="9">
        <f>VLOOKUP($C277,Quarter_Month!$A$1:$B$13,2)</f>
        <v>4</v>
      </c>
      <c r="C277" s="9">
        <f t="shared" si="21"/>
        <v>10</v>
      </c>
      <c r="D277" s="9">
        <f t="shared" si="22"/>
        <v>3</v>
      </c>
      <c r="E277" s="8" t="str">
        <f t="shared" si="23"/>
        <v>20091003</v>
      </c>
      <c r="F277" s="24">
        <v>40089</v>
      </c>
      <c r="G277" s="25">
        <f t="shared" si="24"/>
        <v>40089</v>
      </c>
    </row>
    <row r="278" spans="1:7">
      <c r="A278" s="9">
        <f t="shared" si="20"/>
        <v>2009</v>
      </c>
      <c r="B278" s="9">
        <f>VLOOKUP($C278,Quarter_Month!$A$1:$B$13,2)</f>
        <v>4</v>
      </c>
      <c r="C278" s="9">
        <f t="shared" si="21"/>
        <v>10</v>
      </c>
      <c r="D278" s="9">
        <f t="shared" si="22"/>
        <v>4</v>
      </c>
      <c r="E278" s="8" t="str">
        <f t="shared" si="23"/>
        <v>20091004</v>
      </c>
      <c r="F278" s="24">
        <v>40090</v>
      </c>
      <c r="G278" s="25">
        <f t="shared" si="24"/>
        <v>40090</v>
      </c>
    </row>
    <row r="279" spans="1:7">
      <c r="A279" s="9">
        <f t="shared" si="20"/>
        <v>2009</v>
      </c>
      <c r="B279" s="9">
        <f>VLOOKUP($C279,Quarter_Month!$A$1:$B$13,2)</f>
        <v>4</v>
      </c>
      <c r="C279" s="9">
        <f t="shared" si="21"/>
        <v>10</v>
      </c>
      <c r="D279" s="9">
        <f t="shared" si="22"/>
        <v>5</v>
      </c>
      <c r="E279" s="8" t="str">
        <f t="shared" si="23"/>
        <v>20091005</v>
      </c>
      <c r="F279" s="24">
        <v>40091</v>
      </c>
      <c r="G279" s="25">
        <f t="shared" si="24"/>
        <v>40091</v>
      </c>
    </row>
    <row r="280" spans="1:7">
      <c r="A280" s="9">
        <f t="shared" si="20"/>
        <v>2009</v>
      </c>
      <c r="B280" s="9">
        <f>VLOOKUP($C280,Quarter_Month!$A$1:$B$13,2)</f>
        <v>4</v>
      </c>
      <c r="C280" s="9">
        <f t="shared" si="21"/>
        <v>10</v>
      </c>
      <c r="D280" s="9">
        <f t="shared" si="22"/>
        <v>6</v>
      </c>
      <c r="E280" s="8" t="str">
        <f t="shared" si="23"/>
        <v>20091006</v>
      </c>
      <c r="F280" s="24">
        <v>40092</v>
      </c>
      <c r="G280" s="25">
        <f t="shared" si="24"/>
        <v>40092</v>
      </c>
    </row>
    <row r="281" spans="1:7">
      <c r="A281" s="9">
        <f t="shared" si="20"/>
        <v>2009</v>
      </c>
      <c r="B281" s="9">
        <f>VLOOKUP($C281,Quarter_Month!$A$1:$B$13,2)</f>
        <v>4</v>
      </c>
      <c r="C281" s="9">
        <f t="shared" si="21"/>
        <v>10</v>
      </c>
      <c r="D281" s="9">
        <f t="shared" si="22"/>
        <v>7</v>
      </c>
      <c r="E281" s="8" t="str">
        <f t="shared" si="23"/>
        <v>20091007</v>
      </c>
      <c r="F281" s="24">
        <v>40093</v>
      </c>
      <c r="G281" s="25">
        <f t="shared" si="24"/>
        <v>40093</v>
      </c>
    </row>
    <row r="282" spans="1:7">
      <c r="A282" s="9">
        <f t="shared" si="20"/>
        <v>2009</v>
      </c>
      <c r="B282" s="9">
        <f>VLOOKUP($C282,Quarter_Month!$A$1:$B$13,2)</f>
        <v>4</v>
      </c>
      <c r="C282" s="9">
        <f t="shared" si="21"/>
        <v>10</v>
      </c>
      <c r="D282" s="9">
        <f t="shared" si="22"/>
        <v>8</v>
      </c>
      <c r="E282" s="8" t="str">
        <f t="shared" si="23"/>
        <v>20091008</v>
      </c>
      <c r="F282" s="24">
        <v>40094</v>
      </c>
      <c r="G282" s="25">
        <f t="shared" si="24"/>
        <v>40094</v>
      </c>
    </row>
    <row r="283" spans="1:7">
      <c r="A283" s="9">
        <f t="shared" si="20"/>
        <v>2009</v>
      </c>
      <c r="B283" s="9">
        <f>VLOOKUP($C283,Quarter_Month!$A$1:$B$13,2)</f>
        <v>4</v>
      </c>
      <c r="C283" s="9">
        <f t="shared" si="21"/>
        <v>10</v>
      </c>
      <c r="D283" s="9">
        <f t="shared" si="22"/>
        <v>9</v>
      </c>
      <c r="E283" s="8" t="str">
        <f t="shared" si="23"/>
        <v>20091009</v>
      </c>
      <c r="F283" s="24">
        <v>40095</v>
      </c>
      <c r="G283" s="25">
        <f t="shared" si="24"/>
        <v>40095</v>
      </c>
    </row>
    <row r="284" spans="1:7">
      <c r="A284" s="9">
        <f t="shared" si="20"/>
        <v>2009</v>
      </c>
      <c r="B284" s="9">
        <f>VLOOKUP($C284,Quarter_Month!$A$1:$B$13,2)</f>
        <v>4</v>
      </c>
      <c r="C284" s="9">
        <f t="shared" si="21"/>
        <v>10</v>
      </c>
      <c r="D284" s="9">
        <f t="shared" si="22"/>
        <v>10</v>
      </c>
      <c r="E284" s="8" t="str">
        <f t="shared" si="23"/>
        <v>20091010</v>
      </c>
      <c r="F284" s="24">
        <v>40096</v>
      </c>
      <c r="G284" s="25">
        <f t="shared" si="24"/>
        <v>40096</v>
      </c>
    </row>
    <row r="285" spans="1:7">
      <c r="A285" s="9">
        <f t="shared" si="20"/>
        <v>2009</v>
      </c>
      <c r="B285" s="9">
        <f>VLOOKUP($C285,Quarter_Month!$A$1:$B$13,2)</f>
        <v>4</v>
      </c>
      <c r="C285" s="9">
        <f t="shared" si="21"/>
        <v>10</v>
      </c>
      <c r="D285" s="9">
        <f t="shared" si="22"/>
        <v>11</v>
      </c>
      <c r="E285" s="8" t="str">
        <f t="shared" si="23"/>
        <v>20091011</v>
      </c>
      <c r="F285" s="24">
        <v>40097</v>
      </c>
      <c r="G285" s="25">
        <f t="shared" si="24"/>
        <v>40097</v>
      </c>
    </row>
    <row r="286" spans="1:7">
      <c r="A286" s="9">
        <f t="shared" si="20"/>
        <v>2009</v>
      </c>
      <c r="B286" s="9">
        <f>VLOOKUP($C286,Quarter_Month!$A$1:$B$13,2)</f>
        <v>4</v>
      </c>
      <c r="C286" s="9">
        <f t="shared" si="21"/>
        <v>10</v>
      </c>
      <c r="D286" s="9">
        <f t="shared" si="22"/>
        <v>12</v>
      </c>
      <c r="E286" s="8" t="str">
        <f t="shared" si="23"/>
        <v>20091012</v>
      </c>
      <c r="F286" s="24">
        <v>40098</v>
      </c>
      <c r="G286" s="25">
        <f t="shared" si="24"/>
        <v>40098</v>
      </c>
    </row>
    <row r="287" spans="1:7">
      <c r="A287" s="9">
        <f t="shared" si="20"/>
        <v>2009</v>
      </c>
      <c r="B287" s="9">
        <f>VLOOKUP($C287,Quarter_Month!$A$1:$B$13,2)</f>
        <v>4</v>
      </c>
      <c r="C287" s="9">
        <f t="shared" si="21"/>
        <v>10</v>
      </c>
      <c r="D287" s="9">
        <f t="shared" si="22"/>
        <v>13</v>
      </c>
      <c r="E287" s="8" t="str">
        <f t="shared" si="23"/>
        <v>20091013</v>
      </c>
      <c r="F287" s="24">
        <v>40099</v>
      </c>
      <c r="G287" s="25">
        <f t="shared" si="24"/>
        <v>40099</v>
      </c>
    </row>
    <row r="288" spans="1:7">
      <c r="A288" s="9">
        <f t="shared" si="20"/>
        <v>2009</v>
      </c>
      <c r="B288" s="9">
        <f>VLOOKUP($C288,Quarter_Month!$A$1:$B$13,2)</f>
        <v>4</v>
      </c>
      <c r="C288" s="9">
        <f t="shared" si="21"/>
        <v>10</v>
      </c>
      <c r="D288" s="9">
        <f t="shared" si="22"/>
        <v>14</v>
      </c>
      <c r="E288" s="8" t="str">
        <f t="shared" si="23"/>
        <v>20091014</v>
      </c>
      <c r="F288" s="24">
        <v>40100</v>
      </c>
      <c r="G288" s="25">
        <f t="shared" si="24"/>
        <v>40100</v>
      </c>
    </row>
    <row r="289" spans="1:7">
      <c r="A289" s="9">
        <f t="shared" si="20"/>
        <v>2009</v>
      </c>
      <c r="B289" s="9">
        <f>VLOOKUP($C289,Quarter_Month!$A$1:$B$13,2)</f>
        <v>4</v>
      </c>
      <c r="C289" s="9">
        <f t="shared" si="21"/>
        <v>10</v>
      </c>
      <c r="D289" s="9">
        <f t="shared" si="22"/>
        <v>15</v>
      </c>
      <c r="E289" s="8" t="str">
        <f t="shared" si="23"/>
        <v>20091015</v>
      </c>
      <c r="F289" s="24">
        <v>40101</v>
      </c>
      <c r="G289" s="25">
        <f t="shared" si="24"/>
        <v>40101</v>
      </c>
    </row>
    <row r="290" spans="1:7">
      <c r="A290" s="9">
        <f t="shared" si="20"/>
        <v>2009</v>
      </c>
      <c r="B290" s="9">
        <f>VLOOKUP($C290,Quarter_Month!$A$1:$B$13,2)</f>
        <v>4</v>
      </c>
      <c r="C290" s="9">
        <f t="shared" si="21"/>
        <v>10</v>
      </c>
      <c r="D290" s="9">
        <f t="shared" si="22"/>
        <v>16</v>
      </c>
      <c r="E290" s="8" t="str">
        <f t="shared" si="23"/>
        <v>20091016</v>
      </c>
      <c r="F290" s="24">
        <v>40102</v>
      </c>
      <c r="G290" s="25">
        <f t="shared" si="24"/>
        <v>40102</v>
      </c>
    </row>
    <row r="291" spans="1:7">
      <c r="A291" s="9">
        <f t="shared" si="20"/>
        <v>2009</v>
      </c>
      <c r="B291" s="9">
        <f>VLOOKUP($C291,Quarter_Month!$A$1:$B$13,2)</f>
        <v>4</v>
      </c>
      <c r="C291" s="9">
        <f t="shared" si="21"/>
        <v>10</v>
      </c>
      <c r="D291" s="9">
        <f t="shared" si="22"/>
        <v>17</v>
      </c>
      <c r="E291" s="8" t="str">
        <f t="shared" si="23"/>
        <v>20091017</v>
      </c>
      <c r="F291" s="24">
        <v>40103</v>
      </c>
      <c r="G291" s="25">
        <f t="shared" si="24"/>
        <v>40103</v>
      </c>
    </row>
    <row r="292" spans="1:7">
      <c r="A292" s="9">
        <f t="shared" si="20"/>
        <v>2009</v>
      </c>
      <c r="B292" s="9">
        <f>VLOOKUP($C292,Quarter_Month!$A$1:$B$13,2)</f>
        <v>4</v>
      </c>
      <c r="C292" s="9">
        <f t="shared" si="21"/>
        <v>10</v>
      </c>
      <c r="D292" s="9">
        <f t="shared" si="22"/>
        <v>18</v>
      </c>
      <c r="E292" s="8" t="str">
        <f t="shared" si="23"/>
        <v>20091018</v>
      </c>
      <c r="F292" s="24">
        <v>40104</v>
      </c>
      <c r="G292" s="25">
        <f t="shared" si="24"/>
        <v>40104</v>
      </c>
    </row>
    <row r="293" spans="1:7">
      <c r="A293" s="9">
        <f t="shared" si="20"/>
        <v>2009</v>
      </c>
      <c r="B293" s="9">
        <f>VLOOKUP($C293,Quarter_Month!$A$1:$B$13,2)</f>
        <v>4</v>
      </c>
      <c r="C293" s="9">
        <f t="shared" si="21"/>
        <v>10</v>
      </c>
      <c r="D293" s="9">
        <f t="shared" si="22"/>
        <v>19</v>
      </c>
      <c r="E293" s="8" t="str">
        <f t="shared" si="23"/>
        <v>20091019</v>
      </c>
      <c r="F293" s="24">
        <v>40105</v>
      </c>
      <c r="G293" s="25">
        <f t="shared" si="24"/>
        <v>40105</v>
      </c>
    </row>
    <row r="294" spans="1:7">
      <c r="A294" s="9">
        <f t="shared" si="20"/>
        <v>2009</v>
      </c>
      <c r="B294" s="9">
        <f>VLOOKUP($C294,Quarter_Month!$A$1:$B$13,2)</f>
        <v>4</v>
      </c>
      <c r="C294" s="9">
        <f t="shared" si="21"/>
        <v>10</v>
      </c>
      <c r="D294" s="9">
        <f t="shared" si="22"/>
        <v>20</v>
      </c>
      <c r="E294" s="8" t="str">
        <f t="shared" si="23"/>
        <v>20091020</v>
      </c>
      <c r="F294" s="24">
        <v>40106</v>
      </c>
      <c r="G294" s="25">
        <f t="shared" si="24"/>
        <v>40106</v>
      </c>
    </row>
    <row r="295" spans="1:7">
      <c r="A295" s="9">
        <f t="shared" si="20"/>
        <v>2009</v>
      </c>
      <c r="B295" s="9">
        <f>VLOOKUP($C295,Quarter_Month!$A$1:$B$13,2)</f>
        <v>4</v>
      </c>
      <c r="C295" s="9">
        <f t="shared" si="21"/>
        <v>10</v>
      </c>
      <c r="D295" s="9">
        <f t="shared" si="22"/>
        <v>21</v>
      </c>
      <c r="E295" s="8" t="str">
        <f t="shared" si="23"/>
        <v>20091021</v>
      </c>
      <c r="F295" s="24">
        <v>40107</v>
      </c>
      <c r="G295" s="25">
        <f t="shared" si="24"/>
        <v>40107</v>
      </c>
    </row>
    <row r="296" spans="1:7">
      <c r="A296" s="9">
        <f t="shared" si="20"/>
        <v>2009</v>
      </c>
      <c r="B296" s="9">
        <f>VLOOKUP($C296,Quarter_Month!$A$1:$B$13,2)</f>
        <v>4</v>
      </c>
      <c r="C296" s="9">
        <f t="shared" si="21"/>
        <v>10</v>
      </c>
      <c r="D296" s="9">
        <f t="shared" si="22"/>
        <v>22</v>
      </c>
      <c r="E296" s="8" t="str">
        <f t="shared" si="23"/>
        <v>20091022</v>
      </c>
      <c r="F296" s="24">
        <v>40108</v>
      </c>
      <c r="G296" s="25">
        <f t="shared" si="24"/>
        <v>40108</v>
      </c>
    </row>
    <row r="297" spans="1:7">
      <c r="A297" s="9">
        <f t="shared" si="20"/>
        <v>2009</v>
      </c>
      <c r="B297" s="9">
        <f>VLOOKUP($C297,Quarter_Month!$A$1:$B$13,2)</f>
        <v>4</v>
      </c>
      <c r="C297" s="9">
        <f t="shared" si="21"/>
        <v>10</v>
      </c>
      <c r="D297" s="9">
        <f t="shared" si="22"/>
        <v>23</v>
      </c>
      <c r="E297" s="8" t="str">
        <f t="shared" si="23"/>
        <v>20091023</v>
      </c>
      <c r="F297" s="24">
        <v>40109</v>
      </c>
      <c r="G297" s="25">
        <f t="shared" si="24"/>
        <v>40109</v>
      </c>
    </row>
    <row r="298" spans="1:7">
      <c r="A298" s="9">
        <f t="shared" si="20"/>
        <v>2009</v>
      </c>
      <c r="B298" s="9">
        <f>VLOOKUP($C298,Quarter_Month!$A$1:$B$13,2)</f>
        <v>4</v>
      </c>
      <c r="C298" s="9">
        <f t="shared" si="21"/>
        <v>10</v>
      </c>
      <c r="D298" s="9">
        <f t="shared" si="22"/>
        <v>24</v>
      </c>
      <c r="E298" s="8" t="str">
        <f t="shared" si="23"/>
        <v>20091024</v>
      </c>
      <c r="F298" s="24">
        <v>40110</v>
      </c>
      <c r="G298" s="25">
        <f t="shared" si="24"/>
        <v>40110</v>
      </c>
    </row>
    <row r="299" spans="1:7">
      <c r="A299" s="9">
        <f t="shared" si="20"/>
        <v>2009</v>
      </c>
      <c r="B299" s="9">
        <f>VLOOKUP($C299,Quarter_Month!$A$1:$B$13,2)</f>
        <v>4</v>
      </c>
      <c r="C299" s="9">
        <f t="shared" si="21"/>
        <v>10</v>
      </c>
      <c r="D299" s="9">
        <f t="shared" si="22"/>
        <v>25</v>
      </c>
      <c r="E299" s="8" t="str">
        <f t="shared" si="23"/>
        <v>20091025</v>
      </c>
      <c r="F299" s="24">
        <v>40111</v>
      </c>
      <c r="G299" s="25">
        <f t="shared" si="24"/>
        <v>40111</v>
      </c>
    </row>
    <row r="300" spans="1:7">
      <c r="A300" s="9">
        <f t="shared" si="20"/>
        <v>2009</v>
      </c>
      <c r="B300" s="9">
        <f>VLOOKUP($C300,Quarter_Month!$A$1:$B$13,2)</f>
        <v>4</v>
      </c>
      <c r="C300" s="9">
        <f t="shared" si="21"/>
        <v>10</v>
      </c>
      <c r="D300" s="9">
        <f t="shared" si="22"/>
        <v>26</v>
      </c>
      <c r="E300" s="8" t="str">
        <f t="shared" si="23"/>
        <v>20091026</v>
      </c>
      <c r="F300" s="24">
        <v>40112</v>
      </c>
      <c r="G300" s="25">
        <f t="shared" si="24"/>
        <v>40112</v>
      </c>
    </row>
    <row r="301" spans="1:7">
      <c r="A301" s="9">
        <f t="shared" si="20"/>
        <v>2009</v>
      </c>
      <c r="B301" s="9">
        <f>VLOOKUP($C301,Quarter_Month!$A$1:$B$13,2)</f>
        <v>4</v>
      </c>
      <c r="C301" s="9">
        <f t="shared" si="21"/>
        <v>10</v>
      </c>
      <c r="D301" s="9">
        <f t="shared" si="22"/>
        <v>27</v>
      </c>
      <c r="E301" s="8" t="str">
        <f t="shared" si="23"/>
        <v>20091027</v>
      </c>
      <c r="F301" s="24">
        <v>40113</v>
      </c>
      <c r="G301" s="25">
        <f t="shared" si="24"/>
        <v>40113</v>
      </c>
    </row>
    <row r="302" spans="1:7">
      <c r="A302" s="9">
        <f t="shared" si="20"/>
        <v>2009</v>
      </c>
      <c r="B302" s="9">
        <f>VLOOKUP($C302,Quarter_Month!$A$1:$B$13,2)</f>
        <v>4</v>
      </c>
      <c r="C302" s="9">
        <f t="shared" si="21"/>
        <v>10</v>
      </c>
      <c r="D302" s="9">
        <f t="shared" si="22"/>
        <v>28</v>
      </c>
      <c r="E302" s="8" t="str">
        <f t="shared" si="23"/>
        <v>20091028</v>
      </c>
      <c r="F302" s="24">
        <v>40114</v>
      </c>
      <c r="G302" s="25">
        <f t="shared" si="24"/>
        <v>40114</v>
      </c>
    </row>
    <row r="303" spans="1:7">
      <c r="A303" s="9">
        <f t="shared" si="20"/>
        <v>2009</v>
      </c>
      <c r="B303" s="9">
        <f>VLOOKUP($C303,Quarter_Month!$A$1:$B$13,2)</f>
        <v>4</v>
      </c>
      <c r="C303" s="9">
        <f t="shared" si="21"/>
        <v>10</v>
      </c>
      <c r="D303" s="9">
        <f t="shared" si="22"/>
        <v>29</v>
      </c>
      <c r="E303" s="8" t="str">
        <f t="shared" si="23"/>
        <v>20091029</v>
      </c>
      <c r="F303" s="24">
        <v>40115</v>
      </c>
      <c r="G303" s="25">
        <f t="shared" si="24"/>
        <v>40115</v>
      </c>
    </row>
    <row r="304" spans="1:7">
      <c r="A304" s="9">
        <f t="shared" si="20"/>
        <v>2009</v>
      </c>
      <c r="B304" s="9">
        <f>VLOOKUP($C304,Quarter_Month!$A$1:$B$13,2)</f>
        <v>4</v>
      </c>
      <c r="C304" s="9">
        <f t="shared" si="21"/>
        <v>10</v>
      </c>
      <c r="D304" s="9">
        <f t="shared" si="22"/>
        <v>30</v>
      </c>
      <c r="E304" s="8" t="str">
        <f t="shared" si="23"/>
        <v>20091030</v>
      </c>
      <c r="F304" s="24">
        <v>40116</v>
      </c>
      <c r="G304" s="25">
        <f t="shared" si="24"/>
        <v>40116</v>
      </c>
    </row>
    <row r="305" spans="1:7">
      <c r="A305" s="9">
        <f t="shared" ref="A305:A368" si="25">YEAR(F305)</f>
        <v>2009</v>
      </c>
      <c r="B305" s="9">
        <f>VLOOKUP($C305,Quarter_Month!$A$1:$B$13,2)</f>
        <v>4</v>
      </c>
      <c r="C305" s="9">
        <f t="shared" ref="C305:C368" si="26">MONTH(F305)</f>
        <v>10</v>
      </c>
      <c r="D305" s="9">
        <f t="shared" ref="D305:D368" si="27">DAY(F305)</f>
        <v>31</v>
      </c>
      <c r="E305" s="8" t="str">
        <f t="shared" ref="E305:E368" si="28">CONCATENATE(A305,IF(LEN(C305)=1,"0"&amp;C305,C305),IF(LEN(D305)=1,"0"&amp;D305,D305))</f>
        <v>20091031</v>
      </c>
      <c r="F305" s="24">
        <v>40117</v>
      </c>
      <c r="G305" s="25">
        <f t="shared" si="24"/>
        <v>40117</v>
      </c>
    </row>
    <row r="306" spans="1:7">
      <c r="A306" s="9">
        <f t="shared" si="25"/>
        <v>2009</v>
      </c>
      <c r="B306" s="9">
        <f>VLOOKUP($C306,Quarter_Month!$A$1:$B$13,2)</f>
        <v>4</v>
      </c>
      <c r="C306" s="9">
        <f t="shared" si="26"/>
        <v>11</v>
      </c>
      <c r="D306" s="9">
        <f t="shared" si="27"/>
        <v>1</v>
      </c>
      <c r="E306" s="8" t="str">
        <f t="shared" si="28"/>
        <v>20091101</v>
      </c>
      <c r="F306" s="24">
        <v>40118</v>
      </c>
      <c r="G306" s="25">
        <f t="shared" si="24"/>
        <v>40118</v>
      </c>
    </row>
    <row r="307" spans="1:7">
      <c r="A307" s="9">
        <f t="shared" si="25"/>
        <v>2009</v>
      </c>
      <c r="B307" s="9">
        <f>VLOOKUP($C307,Quarter_Month!$A$1:$B$13,2)</f>
        <v>4</v>
      </c>
      <c r="C307" s="9">
        <f t="shared" si="26"/>
        <v>11</v>
      </c>
      <c r="D307" s="9">
        <f t="shared" si="27"/>
        <v>2</v>
      </c>
      <c r="E307" s="8" t="str">
        <f t="shared" si="28"/>
        <v>20091102</v>
      </c>
      <c r="F307" s="24">
        <v>40119</v>
      </c>
      <c r="G307" s="25">
        <f t="shared" si="24"/>
        <v>40119</v>
      </c>
    </row>
    <row r="308" spans="1:7">
      <c r="A308" s="9">
        <f t="shared" si="25"/>
        <v>2009</v>
      </c>
      <c r="B308" s="9">
        <f>VLOOKUP($C308,Quarter_Month!$A$1:$B$13,2)</f>
        <v>4</v>
      </c>
      <c r="C308" s="9">
        <f t="shared" si="26"/>
        <v>11</v>
      </c>
      <c r="D308" s="9">
        <f t="shared" si="27"/>
        <v>3</v>
      </c>
      <c r="E308" s="8" t="str">
        <f t="shared" si="28"/>
        <v>20091103</v>
      </c>
      <c r="F308" s="24">
        <v>40120</v>
      </c>
      <c r="G308" s="25">
        <f t="shared" si="24"/>
        <v>40120</v>
      </c>
    </row>
    <row r="309" spans="1:7">
      <c r="A309" s="9">
        <f t="shared" si="25"/>
        <v>2009</v>
      </c>
      <c r="B309" s="9">
        <f>VLOOKUP($C309,Quarter_Month!$A$1:$B$13,2)</f>
        <v>4</v>
      </c>
      <c r="C309" s="9">
        <f t="shared" si="26"/>
        <v>11</v>
      </c>
      <c r="D309" s="9">
        <f t="shared" si="27"/>
        <v>4</v>
      </c>
      <c r="E309" s="8" t="str">
        <f t="shared" si="28"/>
        <v>20091104</v>
      </c>
      <c r="F309" s="24">
        <v>40121</v>
      </c>
      <c r="G309" s="25">
        <f t="shared" si="24"/>
        <v>40121</v>
      </c>
    </row>
    <row r="310" spans="1:7">
      <c r="A310" s="9">
        <f t="shared" si="25"/>
        <v>2009</v>
      </c>
      <c r="B310" s="9">
        <f>VLOOKUP($C310,Quarter_Month!$A$1:$B$13,2)</f>
        <v>4</v>
      </c>
      <c r="C310" s="9">
        <f t="shared" si="26"/>
        <v>11</v>
      </c>
      <c r="D310" s="9">
        <f t="shared" si="27"/>
        <v>5</v>
      </c>
      <c r="E310" s="8" t="str">
        <f t="shared" si="28"/>
        <v>20091105</v>
      </c>
      <c r="F310" s="24">
        <v>40122</v>
      </c>
      <c r="G310" s="25">
        <f t="shared" si="24"/>
        <v>40122</v>
      </c>
    </row>
    <row r="311" spans="1:7">
      <c r="A311" s="9">
        <f t="shared" si="25"/>
        <v>2009</v>
      </c>
      <c r="B311" s="9">
        <f>VLOOKUP($C311,Quarter_Month!$A$1:$B$13,2)</f>
        <v>4</v>
      </c>
      <c r="C311" s="9">
        <f t="shared" si="26"/>
        <v>11</v>
      </c>
      <c r="D311" s="9">
        <f t="shared" si="27"/>
        <v>6</v>
      </c>
      <c r="E311" s="8" t="str">
        <f t="shared" si="28"/>
        <v>20091106</v>
      </c>
      <c r="F311" s="24">
        <v>40123</v>
      </c>
      <c r="G311" s="25">
        <f t="shared" si="24"/>
        <v>40123</v>
      </c>
    </row>
    <row r="312" spans="1:7">
      <c r="A312" s="9">
        <f t="shared" si="25"/>
        <v>2009</v>
      </c>
      <c r="B312" s="9">
        <f>VLOOKUP($C312,Quarter_Month!$A$1:$B$13,2)</f>
        <v>4</v>
      </c>
      <c r="C312" s="9">
        <f t="shared" si="26"/>
        <v>11</v>
      </c>
      <c r="D312" s="9">
        <f t="shared" si="27"/>
        <v>7</v>
      </c>
      <c r="E312" s="8" t="str">
        <f t="shared" si="28"/>
        <v>20091107</v>
      </c>
      <c r="F312" s="24">
        <v>40124</v>
      </c>
      <c r="G312" s="25">
        <f t="shared" si="24"/>
        <v>40124</v>
      </c>
    </row>
    <row r="313" spans="1:7">
      <c r="A313" s="9">
        <f t="shared" si="25"/>
        <v>2009</v>
      </c>
      <c r="B313" s="9">
        <f>VLOOKUP($C313,Quarter_Month!$A$1:$B$13,2)</f>
        <v>4</v>
      </c>
      <c r="C313" s="9">
        <f t="shared" si="26"/>
        <v>11</v>
      </c>
      <c r="D313" s="9">
        <f t="shared" si="27"/>
        <v>8</v>
      </c>
      <c r="E313" s="8" t="str">
        <f t="shared" si="28"/>
        <v>20091108</v>
      </c>
      <c r="F313" s="24">
        <v>40125</v>
      </c>
      <c r="G313" s="25">
        <f t="shared" si="24"/>
        <v>40125</v>
      </c>
    </row>
    <row r="314" spans="1:7">
      <c r="A314" s="9">
        <f t="shared" si="25"/>
        <v>2009</v>
      </c>
      <c r="B314" s="9">
        <f>VLOOKUP($C314,Quarter_Month!$A$1:$B$13,2)</f>
        <v>4</v>
      </c>
      <c r="C314" s="9">
        <f t="shared" si="26"/>
        <v>11</v>
      </c>
      <c r="D314" s="9">
        <f t="shared" si="27"/>
        <v>9</v>
      </c>
      <c r="E314" s="8" t="str">
        <f t="shared" si="28"/>
        <v>20091109</v>
      </c>
      <c r="F314" s="24">
        <v>40126</v>
      </c>
      <c r="G314" s="25">
        <f t="shared" si="24"/>
        <v>40126</v>
      </c>
    </row>
    <row r="315" spans="1:7">
      <c r="A315" s="9">
        <f t="shared" si="25"/>
        <v>2009</v>
      </c>
      <c r="B315" s="9">
        <f>VLOOKUP($C315,Quarter_Month!$A$1:$B$13,2)</f>
        <v>4</v>
      </c>
      <c r="C315" s="9">
        <f t="shared" si="26"/>
        <v>11</v>
      </c>
      <c r="D315" s="9">
        <f t="shared" si="27"/>
        <v>10</v>
      </c>
      <c r="E315" s="8" t="str">
        <f t="shared" si="28"/>
        <v>20091110</v>
      </c>
      <c r="F315" s="24">
        <v>40127</v>
      </c>
      <c r="G315" s="25">
        <f t="shared" si="24"/>
        <v>40127</v>
      </c>
    </row>
    <row r="316" spans="1:7">
      <c r="A316" s="9">
        <f t="shared" si="25"/>
        <v>2009</v>
      </c>
      <c r="B316" s="9">
        <f>VLOOKUP($C316,Quarter_Month!$A$1:$B$13,2)</f>
        <v>4</v>
      </c>
      <c r="C316" s="9">
        <f t="shared" si="26"/>
        <v>11</v>
      </c>
      <c r="D316" s="9">
        <f t="shared" si="27"/>
        <v>11</v>
      </c>
      <c r="E316" s="8" t="str">
        <f t="shared" si="28"/>
        <v>20091111</v>
      </c>
      <c r="F316" s="24">
        <v>40128</v>
      </c>
      <c r="G316" s="25">
        <f t="shared" si="24"/>
        <v>40128</v>
      </c>
    </row>
    <row r="317" spans="1:7">
      <c r="A317" s="9">
        <f t="shared" si="25"/>
        <v>2009</v>
      </c>
      <c r="B317" s="9">
        <f>VLOOKUP($C317,Quarter_Month!$A$1:$B$13,2)</f>
        <v>4</v>
      </c>
      <c r="C317" s="9">
        <f t="shared" si="26"/>
        <v>11</v>
      </c>
      <c r="D317" s="9">
        <f t="shared" si="27"/>
        <v>12</v>
      </c>
      <c r="E317" s="8" t="str">
        <f t="shared" si="28"/>
        <v>20091112</v>
      </c>
      <c r="F317" s="24">
        <v>40129</v>
      </c>
      <c r="G317" s="25">
        <f t="shared" si="24"/>
        <v>40129</v>
      </c>
    </row>
    <row r="318" spans="1:7">
      <c r="A318" s="9">
        <f t="shared" si="25"/>
        <v>2009</v>
      </c>
      <c r="B318" s="9">
        <f>VLOOKUP($C318,Quarter_Month!$A$1:$B$13,2)</f>
        <v>4</v>
      </c>
      <c r="C318" s="9">
        <f t="shared" si="26"/>
        <v>11</v>
      </c>
      <c r="D318" s="9">
        <f t="shared" si="27"/>
        <v>13</v>
      </c>
      <c r="E318" s="8" t="str">
        <f t="shared" si="28"/>
        <v>20091113</v>
      </c>
      <c r="F318" s="24">
        <v>40130</v>
      </c>
      <c r="G318" s="25">
        <f t="shared" si="24"/>
        <v>40130</v>
      </c>
    </row>
    <row r="319" spans="1:7">
      <c r="A319" s="9">
        <f t="shared" si="25"/>
        <v>2009</v>
      </c>
      <c r="B319" s="9">
        <f>VLOOKUP($C319,Quarter_Month!$A$1:$B$13,2)</f>
        <v>4</v>
      </c>
      <c r="C319" s="9">
        <f t="shared" si="26"/>
        <v>11</v>
      </c>
      <c r="D319" s="9">
        <f t="shared" si="27"/>
        <v>14</v>
      </c>
      <c r="E319" s="8" t="str">
        <f t="shared" si="28"/>
        <v>20091114</v>
      </c>
      <c r="F319" s="24">
        <v>40131</v>
      </c>
      <c r="G319" s="25">
        <f t="shared" si="24"/>
        <v>40131</v>
      </c>
    </row>
    <row r="320" spans="1:7">
      <c r="A320" s="9">
        <f t="shared" si="25"/>
        <v>2009</v>
      </c>
      <c r="B320" s="9">
        <f>VLOOKUP($C320,Quarter_Month!$A$1:$B$13,2)</f>
        <v>4</v>
      </c>
      <c r="C320" s="9">
        <f t="shared" si="26"/>
        <v>11</v>
      </c>
      <c r="D320" s="9">
        <f t="shared" si="27"/>
        <v>15</v>
      </c>
      <c r="E320" s="8" t="str">
        <f t="shared" si="28"/>
        <v>20091115</v>
      </c>
      <c r="F320" s="24">
        <v>40132</v>
      </c>
      <c r="G320" s="25">
        <f t="shared" si="24"/>
        <v>40132</v>
      </c>
    </row>
    <row r="321" spans="1:7">
      <c r="A321" s="9">
        <f t="shared" si="25"/>
        <v>2009</v>
      </c>
      <c r="B321" s="9">
        <f>VLOOKUP($C321,Quarter_Month!$A$1:$B$13,2)</f>
        <v>4</v>
      </c>
      <c r="C321" s="9">
        <f t="shared" si="26"/>
        <v>11</v>
      </c>
      <c r="D321" s="9">
        <f t="shared" si="27"/>
        <v>16</v>
      </c>
      <c r="E321" s="8" t="str">
        <f t="shared" si="28"/>
        <v>20091116</v>
      </c>
      <c r="F321" s="24">
        <v>40133</v>
      </c>
      <c r="G321" s="25">
        <f t="shared" si="24"/>
        <v>40133</v>
      </c>
    </row>
    <row r="322" spans="1:7">
      <c r="A322" s="9">
        <f t="shared" si="25"/>
        <v>2009</v>
      </c>
      <c r="B322" s="9">
        <f>VLOOKUP($C322,Quarter_Month!$A$1:$B$13,2)</f>
        <v>4</v>
      </c>
      <c r="C322" s="9">
        <f t="shared" si="26"/>
        <v>11</v>
      </c>
      <c r="D322" s="9">
        <f t="shared" si="27"/>
        <v>17</v>
      </c>
      <c r="E322" s="8" t="str">
        <f t="shared" si="28"/>
        <v>20091117</v>
      </c>
      <c r="F322" s="24">
        <v>40134</v>
      </c>
      <c r="G322" s="25">
        <f t="shared" si="24"/>
        <v>40134</v>
      </c>
    </row>
    <row r="323" spans="1:7">
      <c r="A323" s="9">
        <f t="shared" si="25"/>
        <v>2009</v>
      </c>
      <c r="B323" s="9">
        <f>VLOOKUP($C323,Quarter_Month!$A$1:$B$13,2)</f>
        <v>4</v>
      </c>
      <c r="C323" s="9">
        <f t="shared" si="26"/>
        <v>11</v>
      </c>
      <c r="D323" s="9">
        <f t="shared" si="27"/>
        <v>18</v>
      </c>
      <c r="E323" s="8" t="str">
        <f t="shared" si="28"/>
        <v>20091118</v>
      </c>
      <c r="F323" s="24">
        <v>40135</v>
      </c>
      <c r="G323" s="25">
        <f t="shared" ref="G323:G386" si="29">F323</f>
        <v>40135</v>
      </c>
    </row>
    <row r="324" spans="1:7">
      <c r="A324" s="9">
        <f t="shared" si="25"/>
        <v>2009</v>
      </c>
      <c r="B324" s="9">
        <f>VLOOKUP($C324,Quarter_Month!$A$1:$B$13,2)</f>
        <v>4</v>
      </c>
      <c r="C324" s="9">
        <f t="shared" si="26"/>
        <v>11</v>
      </c>
      <c r="D324" s="9">
        <f t="shared" si="27"/>
        <v>19</v>
      </c>
      <c r="E324" s="8" t="str">
        <f t="shared" si="28"/>
        <v>20091119</v>
      </c>
      <c r="F324" s="24">
        <v>40136</v>
      </c>
      <c r="G324" s="25">
        <f t="shared" si="29"/>
        <v>40136</v>
      </c>
    </row>
    <row r="325" spans="1:7">
      <c r="A325" s="9">
        <f t="shared" si="25"/>
        <v>2009</v>
      </c>
      <c r="B325" s="9">
        <f>VLOOKUP($C325,Quarter_Month!$A$1:$B$13,2)</f>
        <v>4</v>
      </c>
      <c r="C325" s="9">
        <f t="shared" si="26"/>
        <v>11</v>
      </c>
      <c r="D325" s="9">
        <f t="shared" si="27"/>
        <v>20</v>
      </c>
      <c r="E325" s="8" t="str">
        <f t="shared" si="28"/>
        <v>20091120</v>
      </c>
      <c r="F325" s="24">
        <v>40137</v>
      </c>
      <c r="G325" s="25">
        <f t="shared" si="29"/>
        <v>40137</v>
      </c>
    </row>
    <row r="326" spans="1:7">
      <c r="A326" s="9">
        <f t="shared" si="25"/>
        <v>2009</v>
      </c>
      <c r="B326" s="9">
        <f>VLOOKUP($C326,Quarter_Month!$A$1:$B$13,2)</f>
        <v>4</v>
      </c>
      <c r="C326" s="9">
        <f t="shared" si="26"/>
        <v>11</v>
      </c>
      <c r="D326" s="9">
        <f t="shared" si="27"/>
        <v>21</v>
      </c>
      <c r="E326" s="8" t="str">
        <f t="shared" si="28"/>
        <v>20091121</v>
      </c>
      <c r="F326" s="24">
        <v>40138</v>
      </c>
      <c r="G326" s="25">
        <f t="shared" si="29"/>
        <v>40138</v>
      </c>
    </row>
    <row r="327" spans="1:7">
      <c r="A327" s="9">
        <f t="shared" si="25"/>
        <v>2009</v>
      </c>
      <c r="B327" s="9">
        <f>VLOOKUP($C327,Quarter_Month!$A$1:$B$13,2)</f>
        <v>4</v>
      </c>
      <c r="C327" s="9">
        <f t="shared" si="26"/>
        <v>11</v>
      </c>
      <c r="D327" s="9">
        <f t="shared" si="27"/>
        <v>22</v>
      </c>
      <c r="E327" s="8" t="str">
        <f t="shared" si="28"/>
        <v>20091122</v>
      </c>
      <c r="F327" s="24">
        <v>40139</v>
      </c>
      <c r="G327" s="25">
        <f t="shared" si="29"/>
        <v>40139</v>
      </c>
    </row>
    <row r="328" spans="1:7">
      <c r="A328" s="9">
        <f t="shared" si="25"/>
        <v>2009</v>
      </c>
      <c r="B328" s="9">
        <f>VLOOKUP($C328,Quarter_Month!$A$1:$B$13,2)</f>
        <v>4</v>
      </c>
      <c r="C328" s="9">
        <f t="shared" si="26"/>
        <v>11</v>
      </c>
      <c r="D328" s="9">
        <f t="shared" si="27"/>
        <v>23</v>
      </c>
      <c r="E328" s="8" t="str">
        <f t="shared" si="28"/>
        <v>20091123</v>
      </c>
      <c r="F328" s="24">
        <v>40140</v>
      </c>
      <c r="G328" s="25">
        <f t="shared" si="29"/>
        <v>40140</v>
      </c>
    </row>
    <row r="329" spans="1:7">
      <c r="A329" s="9">
        <f t="shared" si="25"/>
        <v>2009</v>
      </c>
      <c r="B329" s="9">
        <f>VLOOKUP($C329,Quarter_Month!$A$1:$B$13,2)</f>
        <v>4</v>
      </c>
      <c r="C329" s="9">
        <f t="shared" si="26"/>
        <v>11</v>
      </c>
      <c r="D329" s="9">
        <f t="shared" si="27"/>
        <v>24</v>
      </c>
      <c r="E329" s="8" t="str">
        <f t="shared" si="28"/>
        <v>20091124</v>
      </c>
      <c r="F329" s="24">
        <v>40141</v>
      </c>
      <c r="G329" s="25">
        <f t="shared" si="29"/>
        <v>40141</v>
      </c>
    </row>
    <row r="330" spans="1:7">
      <c r="A330" s="9">
        <f t="shared" si="25"/>
        <v>2009</v>
      </c>
      <c r="B330" s="9">
        <f>VLOOKUP($C330,Quarter_Month!$A$1:$B$13,2)</f>
        <v>4</v>
      </c>
      <c r="C330" s="9">
        <f t="shared" si="26"/>
        <v>11</v>
      </c>
      <c r="D330" s="9">
        <f t="shared" si="27"/>
        <v>25</v>
      </c>
      <c r="E330" s="8" t="str">
        <f t="shared" si="28"/>
        <v>20091125</v>
      </c>
      <c r="F330" s="24">
        <v>40142</v>
      </c>
      <c r="G330" s="25">
        <f t="shared" si="29"/>
        <v>40142</v>
      </c>
    </row>
    <row r="331" spans="1:7">
      <c r="A331" s="9">
        <f t="shared" si="25"/>
        <v>2009</v>
      </c>
      <c r="B331" s="9">
        <f>VLOOKUP($C331,Quarter_Month!$A$1:$B$13,2)</f>
        <v>4</v>
      </c>
      <c r="C331" s="9">
        <f t="shared" si="26"/>
        <v>11</v>
      </c>
      <c r="D331" s="9">
        <f t="shared" si="27"/>
        <v>26</v>
      </c>
      <c r="E331" s="8" t="str">
        <f t="shared" si="28"/>
        <v>20091126</v>
      </c>
      <c r="F331" s="24">
        <v>40143</v>
      </c>
      <c r="G331" s="25">
        <f t="shared" si="29"/>
        <v>40143</v>
      </c>
    </row>
    <row r="332" spans="1:7">
      <c r="A332" s="9">
        <f t="shared" si="25"/>
        <v>2009</v>
      </c>
      <c r="B332" s="9">
        <f>VLOOKUP($C332,Quarter_Month!$A$1:$B$13,2)</f>
        <v>4</v>
      </c>
      <c r="C332" s="9">
        <f t="shared" si="26"/>
        <v>11</v>
      </c>
      <c r="D332" s="9">
        <f t="shared" si="27"/>
        <v>27</v>
      </c>
      <c r="E332" s="8" t="str">
        <f t="shared" si="28"/>
        <v>20091127</v>
      </c>
      <c r="F332" s="24">
        <v>40144</v>
      </c>
      <c r="G332" s="25">
        <f t="shared" si="29"/>
        <v>40144</v>
      </c>
    </row>
    <row r="333" spans="1:7">
      <c r="A333" s="9">
        <f t="shared" si="25"/>
        <v>2009</v>
      </c>
      <c r="B333" s="9">
        <f>VLOOKUP($C333,Quarter_Month!$A$1:$B$13,2)</f>
        <v>4</v>
      </c>
      <c r="C333" s="9">
        <f t="shared" si="26"/>
        <v>11</v>
      </c>
      <c r="D333" s="9">
        <f t="shared" si="27"/>
        <v>28</v>
      </c>
      <c r="E333" s="8" t="str">
        <f t="shared" si="28"/>
        <v>20091128</v>
      </c>
      <c r="F333" s="24">
        <v>40145</v>
      </c>
      <c r="G333" s="25">
        <f t="shared" si="29"/>
        <v>40145</v>
      </c>
    </row>
    <row r="334" spans="1:7">
      <c r="A334" s="9">
        <f t="shared" si="25"/>
        <v>2009</v>
      </c>
      <c r="B334" s="9">
        <f>VLOOKUP($C334,Quarter_Month!$A$1:$B$13,2)</f>
        <v>4</v>
      </c>
      <c r="C334" s="9">
        <f t="shared" si="26"/>
        <v>11</v>
      </c>
      <c r="D334" s="9">
        <f t="shared" si="27"/>
        <v>29</v>
      </c>
      <c r="E334" s="8" t="str">
        <f t="shared" si="28"/>
        <v>20091129</v>
      </c>
      <c r="F334" s="24">
        <v>40146</v>
      </c>
      <c r="G334" s="25">
        <f t="shared" si="29"/>
        <v>40146</v>
      </c>
    </row>
    <row r="335" spans="1:7">
      <c r="A335" s="9">
        <f t="shared" si="25"/>
        <v>2009</v>
      </c>
      <c r="B335" s="9">
        <f>VLOOKUP($C335,Quarter_Month!$A$1:$B$13,2)</f>
        <v>4</v>
      </c>
      <c r="C335" s="9">
        <f t="shared" si="26"/>
        <v>11</v>
      </c>
      <c r="D335" s="9">
        <f t="shared" si="27"/>
        <v>30</v>
      </c>
      <c r="E335" s="8" t="str">
        <f t="shared" si="28"/>
        <v>20091130</v>
      </c>
      <c r="F335" s="24">
        <v>40147</v>
      </c>
      <c r="G335" s="25">
        <f t="shared" si="29"/>
        <v>40147</v>
      </c>
    </row>
    <row r="336" spans="1:7">
      <c r="A336" s="9">
        <f t="shared" si="25"/>
        <v>2009</v>
      </c>
      <c r="B336" s="9">
        <f>VLOOKUP($C336,Quarter_Month!$A$1:$B$13,2)</f>
        <v>4</v>
      </c>
      <c r="C336" s="9">
        <f t="shared" si="26"/>
        <v>12</v>
      </c>
      <c r="D336" s="9">
        <f t="shared" si="27"/>
        <v>1</v>
      </c>
      <c r="E336" s="8" t="str">
        <f t="shared" si="28"/>
        <v>20091201</v>
      </c>
      <c r="F336" s="24">
        <v>40148</v>
      </c>
      <c r="G336" s="25">
        <f t="shared" si="29"/>
        <v>40148</v>
      </c>
    </row>
    <row r="337" spans="1:7">
      <c r="A337" s="9">
        <f t="shared" si="25"/>
        <v>2009</v>
      </c>
      <c r="B337" s="9">
        <f>VLOOKUP($C337,Quarter_Month!$A$1:$B$13,2)</f>
        <v>4</v>
      </c>
      <c r="C337" s="9">
        <f t="shared" si="26"/>
        <v>12</v>
      </c>
      <c r="D337" s="9">
        <f t="shared" si="27"/>
        <v>2</v>
      </c>
      <c r="E337" s="8" t="str">
        <f t="shared" si="28"/>
        <v>20091202</v>
      </c>
      <c r="F337" s="24">
        <v>40149</v>
      </c>
      <c r="G337" s="25">
        <f t="shared" si="29"/>
        <v>40149</v>
      </c>
    </row>
    <row r="338" spans="1:7">
      <c r="A338" s="9">
        <f t="shared" si="25"/>
        <v>2009</v>
      </c>
      <c r="B338" s="9">
        <f>VLOOKUP($C338,Quarter_Month!$A$1:$B$13,2)</f>
        <v>4</v>
      </c>
      <c r="C338" s="9">
        <f t="shared" si="26"/>
        <v>12</v>
      </c>
      <c r="D338" s="9">
        <f t="shared" si="27"/>
        <v>3</v>
      </c>
      <c r="E338" s="8" t="str">
        <f t="shared" si="28"/>
        <v>20091203</v>
      </c>
      <c r="F338" s="24">
        <v>40150</v>
      </c>
      <c r="G338" s="25">
        <f t="shared" si="29"/>
        <v>40150</v>
      </c>
    </row>
    <row r="339" spans="1:7">
      <c r="A339" s="9">
        <f t="shared" si="25"/>
        <v>2009</v>
      </c>
      <c r="B339" s="9">
        <f>VLOOKUP($C339,Quarter_Month!$A$1:$B$13,2)</f>
        <v>4</v>
      </c>
      <c r="C339" s="9">
        <f t="shared" si="26"/>
        <v>12</v>
      </c>
      <c r="D339" s="9">
        <f t="shared" si="27"/>
        <v>4</v>
      </c>
      <c r="E339" s="8" t="str">
        <f t="shared" si="28"/>
        <v>20091204</v>
      </c>
      <c r="F339" s="24">
        <v>40151</v>
      </c>
      <c r="G339" s="25">
        <f t="shared" si="29"/>
        <v>40151</v>
      </c>
    </row>
    <row r="340" spans="1:7">
      <c r="A340" s="9">
        <f t="shared" si="25"/>
        <v>2009</v>
      </c>
      <c r="B340" s="9">
        <f>VLOOKUP($C340,Quarter_Month!$A$1:$B$13,2)</f>
        <v>4</v>
      </c>
      <c r="C340" s="9">
        <f t="shared" si="26"/>
        <v>12</v>
      </c>
      <c r="D340" s="9">
        <f t="shared" si="27"/>
        <v>5</v>
      </c>
      <c r="E340" s="8" t="str">
        <f t="shared" si="28"/>
        <v>20091205</v>
      </c>
      <c r="F340" s="24">
        <v>40152</v>
      </c>
      <c r="G340" s="25">
        <f t="shared" si="29"/>
        <v>40152</v>
      </c>
    </row>
    <row r="341" spans="1:7">
      <c r="A341" s="9">
        <f t="shared" si="25"/>
        <v>2009</v>
      </c>
      <c r="B341" s="9">
        <f>VLOOKUP($C341,Quarter_Month!$A$1:$B$13,2)</f>
        <v>4</v>
      </c>
      <c r="C341" s="9">
        <f t="shared" si="26"/>
        <v>12</v>
      </c>
      <c r="D341" s="9">
        <f t="shared" si="27"/>
        <v>6</v>
      </c>
      <c r="E341" s="8" t="str">
        <f t="shared" si="28"/>
        <v>20091206</v>
      </c>
      <c r="F341" s="24">
        <v>40153</v>
      </c>
      <c r="G341" s="25">
        <f t="shared" si="29"/>
        <v>40153</v>
      </c>
    </row>
    <row r="342" spans="1:7">
      <c r="A342" s="9">
        <f t="shared" si="25"/>
        <v>2009</v>
      </c>
      <c r="B342" s="9">
        <f>VLOOKUP($C342,Quarter_Month!$A$1:$B$13,2)</f>
        <v>4</v>
      </c>
      <c r="C342" s="9">
        <f t="shared" si="26"/>
        <v>12</v>
      </c>
      <c r="D342" s="9">
        <f t="shared" si="27"/>
        <v>7</v>
      </c>
      <c r="E342" s="8" t="str">
        <f t="shared" si="28"/>
        <v>20091207</v>
      </c>
      <c r="F342" s="24">
        <v>40154</v>
      </c>
      <c r="G342" s="25">
        <f t="shared" si="29"/>
        <v>40154</v>
      </c>
    </row>
    <row r="343" spans="1:7">
      <c r="A343" s="9">
        <f t="shared" si="25"/>
        <v>2009</v>
      </c>
      <c r="B343" s="9">
        <f>VLOOKUP($C343,Quarter_Month!$A$1:$B$13,2)</f>
        <v>4</v>
      </c>
      <c r="C343" s="9">
        <f t="shared" si="26"/>
        <v>12</v>
      </c>
      <c r="D343" s="9">
        <f t="shared" si="27"/>
        <v>8</v>
      </c>
      <c r="E343" s="8" t="str">
        <f t="shared" si="28"/>
        <v>20091208</v>
      </c>
      <c r="F343" s="24">
        <v>40155</v>
      </c>
      <c r="G343" s="25">
        <f t="shared" si="29"/>
        <v>40155</v>
      </c>
    </row>
    <row r="344" spans="1:7">
      <c r="A344" s="9">
        <f t="shared" si="25"/>
        <v>2009</v>
      </c>
      <c r="B344" s="9">
        <f>VLOOKUP($C344,Quarter_Month!$A$1:$B$13,2)</f>
        <v>4</v>
      </c>
      <c r="C344" s="9">
        <f t="shared" si="26"/>
        <v>12</v>
      </c>
      <c r="D344" s="9">
        <f t="shared" si="27"/>
        <v>9</v>
      </c>
      <c r="E344" s="8" t="str">
        <f t="shared" si="28"/>
        <v>20091209</v>
      </c>
      <c r="F344" s="24">
        <v>40156</v>
      </c>
      <c r="G344" s="25">
        <f t="shared" si="29"/>
        <v>40156</v>
      </c>
    </row>
    <row r="345" spans="1:7">
      <c r="A345" s="9">
        <f t="shared" si="25"/>
        <v>2009</v>
      </c>
      <c r="B345" s="9">
        <f>VLOOKUP($C345,Quarter_Month!$A$1:$B$13,2)</f>
        <v>4</v>
      </c>
      <c r="C345" s="9">
        <f t="shared" si="26"/>
        <v>12</v>
      </c>
      <c r="D345" s="9">
        <f t="shared" si="27"/>
        <v>10</v>
      </c>
      <c r="E345" s="8" t="str">
        <f t="shared" si="28"/>
        <v>20091210</v>
      </c>
      <c r="F345" s="24">
        <v>40157</v>
      </c>
      <c r="G345" s="25">
        <f t="shared" si="29"/>
        <v>40157</v>
      </c>
    </row>
    <row r="346" spans="1:7">
      <c r="A346" s="9">
        <f t="shared" si="25"/>
        <v>2009</v>
      </c>
      <c r="B346" s="9">
        <f>VLOOKUP($C346,Quarter_Month!$A$1:$B$13,2)</f>
        <v>4</v>
      </c>
      <c r="C346" s="9">
        <f t="shared" si="26"/>
        <v>12</v>
      </c>
      <c r="D346" s="9">
        <f t="shared" si="27"/>
        <v>11</v>
      </c>
      <c r="E346" s="8" t="str">
        <f t="shared" si="28"/>
        <v>20091211</v>
      </c>
      <c r="F346" s="24">
        <v>40158</v>
      </c>
      <c r="G346" s="25">
        <f t="shared" si="29"/>
        <v>40158</v>
      </c>
    </row>
    <row r="347" spans="1:7">
      <c r="A347" s="9">
        <f t="shared" si="25"/>
        <v>2009</v>
      </c>
      <c r="B347" s="9">
        <f>VLOOKUP($C347,Quarter_Month!$A$1:$B$13,2)</f>
        <v>4</v>
      </c>
      <c r="C347" s="9">
        <f t="shared" si="26"/>
        <v>12</v>
      </c>
      <c r="D347" s="9">
        <f t="shared" si="27"/>
        <v>12</v>
      </c>
      <c r="E347" s="8" t="str">
        <f t="shared" si="28"/>
        <v>20091212</v>
      </c>
      <c r="F347" s="24">
        <v>40159</v>
      </c>
      <c r="G347" s="25">
        <f t="shared" si="29"/>
        <v>40159</v>
      </c>
    </row>
    <row r="348" spans="1:7">
      <c r="A348" s="9">
        <f t="shared" si="25"/>
        <v>2009</v>
      </c>
      <c r="B348" s="9">
        <f>VLOOKUP($C348,Quarter_Month!$A$1:$B$13,2)</f>
        <v>4</v>
      </c>
      <c r="C348" s="9">
        <f t="shared" si="26"/>
        <v>12</v>
      </c>
      <c r="D348" s="9">
        <f t="shared" si="27"/>
        <v>13</v>
      </c>
      <c r="E348" s="8" t="str">
        <f t="shared" si="28"/>
        <v>20091213</v>
      </c>
      <c r="F348" s="24">
        <v>40160</v>
      </c>
      <c r="G348" s="25">
        <f t="shared" si="29"/>
        <v>40160</v>
      </c>
    </row>
    <row r="349" spans="1:7">
      <c r="A349" s="9">
        <f t="shared" si="25"/>
        <v>2009</v>
      </c>
      <c r="B349" s="9">
        <f>VLOOKUP($C349,Quarter_Month!$A$1:$B$13,2)</f>
        <v>4</v>
      </c>
      <c r="C349" s="9">
        <f t="shared" si="26"/>
        <v>12</v>
      </c>
      <c r="D349" s="9">
        <f t="shared" si="27"/>
        <v>14</v>
      </c>
      <c r="E349" s="8" t="str">
        <f t="shared" si="28"/>
        <v>20091214</v>
      </c>
      <c r="F349" s="24">
        <v>40161</v>
      </c>
      <c r="G349" s="25">
        <f t="shared" si="29"/>
        <v>40161</v>
      </c>
    </row>
    <row r="350" spans="1:7">
      <c r="A350" s="9">
        <f t="shared" si="25"/>
        <v>2009</v>
      </c>
      <c r="B350" s="9">
        <f>VLOOKUP($C350,Quarter_Month!$A$1:$B$13,2)</f>
        <v>4</v>
      </c>
      <c r="C350" s="9">
        <f t="shared" si="26"/>
        <v>12</v>
      </c>
      <c r="D350" s="9">
        <f t="shared" si="27"/>
        <v>15</v>
      </c>
      <c r="E350" s="8" t="str">
        <f t="shared" si="28"/>
        <v>20091215</v>
      </c>
      <c r="F350" s="24">
        <v>40162</v>
      </c>
      <c r="G350" s="25">
        <f t="shared" si="29"/>
        <v>40162</v>
      </c>
    </row>
    <row r="351" spans="1:7">
      <c r="A351" s="9">
        <f t="shared" si="25"/>
        <v>2009</v>
      </c>
      <c r="B351" s="9">
        <f>VLOOKUP($C351,Quarter_Month!$A$1:$B$13,2)</f>
        <v>4</v>
      </c>
      <c r="C351" s="9">
        <f t="shared" si="26"/>
        <v>12</v>
      </c>
      <c r="D351" s="9">
        <f t="shared" si="27"/>
        <v>16</v>
      </c>
      <c r="E351" s="8" t="str">
        <f t="shared" si="28"/>
        <v>20091216</v>
      </c>
      <c r="F351" s="24">
        <v>40163</v>
      </c>
      <c r="G351" s="25">
        <f t="shared" si="29"/>
        <v>40163</v>
      </c>
    </row>
    <row r="352" spans="1:7">
      <c r="A352" s="9">
        <f t="shared" si="25"/>
        <v>2009</v>
      </c>
      <c r="B352" s="9">
        <f>VLOOKUP($C352,Quarter_Month!$A$1:$B$13,2)</f>
        <v>4</v>
      </c>
      <c r="C352" s="9">
        <f t="shared" si="26"/>
        <v>12</v>
      </c>
      <c r="D352" s="9">
        <f t="shared" si="27"/>
        <v>17</v>
      </c>
      <c r="E352" s="8" t="str">
        <f t="shared" si="28"/>
        <v>20091217</v>
      </c>
      <c r="F352" s="24">
        <v>40164</v>
      </c>
      <c r="G352" s="25">
        <f t="shared" si="29"/>
        <v>40164</v>
      </c>
    </row>
    <row r="353" spans="1:7">
      <c r="A353" s="9">
        <f t="shared" si="25"/>
        <v>2009</v>
      </c>
      <c r="B353" s="9">
        <f>VLOOKUP($C353,Quarter_Month!$A$1:$B$13,2)</f>
        <v>4</v>
      </c>
      <c r="C353" s="9">
        <f t="shared" si="26"/>
        <v>12</v>
      </c>
      <c r="D353" s="9">
        <f t="shared" si="27"/>
        <v>18</v>
      </c>
      <c r="E353" s="8" t="str">
        <f t="shared" si="28"/>
        <v>20091218</v>
      </c>
      <c r="F353" s="24">
        <v>40165</v>
      </c>
      <c r="G353" s="25">
        <f t="shared" si="29"/>
        <v>40165</v>
      </c>
    </row>
    <row r="354" spans="1:7">
      <c r="A354" s="9">
        <f t="shared" si="25"/>
        <v>2009</v>
      </c>
      <c r="B354" s="9">
        <f>VLOOKUP($C354,Quarter_Month!$A$1:$B$13,2)</f>
        <v>4</v>
      </c>
      <c r="C354" s="9">
        <f t="shared" si="26"/>
        <v>12</v>
      </c>
      <c r="D354" s="9">
        <f t="shared" si="27"/>
        <v>19</v>
      </c>
      <c r="E354" s="8" t="str">
        <f t="shared" si="28"/>
        <v>20091219</v>
      </c>
      <c r="F354" s="24">
        <v>40166</v>
      </c>
      <c r="G354" s="25">
        <f t="shared" si="29"/>
        <v>40166</v>
      </c>
    </row>
    <row r="355" spans="1:7">
      <c r="A355" s="9">
        <f t="shared" si="25"/>
        <v>2009</v>
      </c>
      <c r="B355" s="9">
        <f>VLOOKUP($C355,Quarter_Month!$A$1:$B$13,2)</f>
        <v>4</v>
      </c>
      <c r="C355" s="9">
        <f t="shared" si="26"/>
        <v>12</v>
      </c>
      <c r="D355" s="9">
        <f t="shared" si="27"/>
        <v>20</v>
      </c>
      <c r="E355" s="8" t="str">
        <f t="shared" si="28"/>
        <v>20091220</v>
      </c>
      <c r="F355" s="24">
        <v>40167</v>
      </c>
      <c r="G355" s="25">
        <f t="shared" si="29"/>
        <v>40167</v>
      </c>
    </row>
    <row r="356" spans="1:7">
      <c r="A356" s="9">
        <f t="shared" si="25"/>
        <v>2009</v>
      </c>
      <c r="B356" s="9">
        <f>VLOOKUP($C356,Quarter_Month!$A$1:$B$13,2)</f>
        <v>4</v>
      </c>
      <c r="C356" s="9">
        <f t="shared" si="26"/>
        <v>12</v>
      </c>
      <c r="D356" s="9">
        <f t="shared" si="27"/>
        <v>21</v>
      </c>
      <c r="E356" s="8" t="str">
        <f t="shared" si="28"/>
        <v>20091221</v>
      </c>
      <c r="F356" s="24">
        <v>40168</v>
      </c>
      <c r="G356" s="25">
        <f t="shared" si="29"/>
        <v>40168</v>
      </c>
    </row>
    <row r="357" spans="1:7">
      <c r="A357" s="9">
        <f t="shared" si="25"/>
        <v>2009</v>
      </c>
      <c r="B357" s="9">
        <f>VLOOKUP($C357,Quarter_Month!$A$1:$B$13,2)</f>
        <v>4</v>
      </c>
      <c r="C357" s="9">
        <f t="shared" si="26"/>
        <v>12</v>
      </c>
      <c r="D357" s="9">
        <f t="shared" si="27"/>
        <v>22</v>
      </c>
      <c r="E357" s="8" t="str">
        <f t="shared" si="28"/>
        <v>20091222</v>
      </c>
      <c r="F357" s="24">
        <v>40169</v>
      </c>
      <c r="G357" s="25">
        <f t="shared" si="29"/>
        <v>40169</v>
      </c>
    </row>
    <row r="358" spans="1:7">
      <c r="A358" s="9">
        <f t="shared" si="25"/>
        <v>2009</v>
      </c>
      <c r="B358" s="9">
        <f>VLOOKUP($C358,Quarter_Month!$A$1:$B$13,2)</f>
        <v>4</v>
      </c>
      <c r="C358" s="9">
        <f t="shared" si="26"/>
        <v>12</v>
      </c>
      <c r="D358" s="9">
        <f t="shared" si="27"/>
        <v>23</v>
      </c>
      <c r="E358" s="8" t="str">
        <f t="shared" si="28"/>
        <v>20091223</v>
      </c>
      <c r="F358" s="24">
        <v>40170</v>
      </c>
      <c r="G358" s="25">
        <f t="shared" si="29"/>
        <v>40170</v>
      </c>
    </row>
    <row r="359" spans="1:7">
      <c r="A359" s="9">
        <f t="shared" si="25"/>
        <v>2009</v>
      </c>
      <c r="B359" s="9">
        <f>VLOOKUP($C359,Quarter_Month!$A$1:$B$13,2)</f>
        <v>4</v>
      </c>
      <c r="C359" s="9">
        <f t="shared" si="26"/>
        <v>12</v>
      </c>
      <c r="D359" s="9">
        <f t="shared" si="27"/>
        <v>24</v>
      </c>
      <c r="E359" s="8" t="str">
        <f t="shared" si="28"/>
        <v>20091224</v>
      </c>
      <c r="F359" s="24">
        <v>40171</v>
      </c>
      <c r="G359" s="25">
        <f t="shared" si="29"/>
        <v>40171</v>
      </c>
    </row>
    <row r="360" spans="1:7">
      <c r="A360" s="9">
        <f t="shared" si="25"/>
        <v>2009</v>
      </c>
      <c r="B360" s="9">
        <f>VLOOKUP($C360,Quarter_Month!$A$1:$B$13,2)</f>
        <v>4</v>
      </c>
      <c r="C360" s="9">
        <f t="shared" si="26"/>
        <v>12</v>
      </c>
      <c r="D360" s="9">
        <f t="shared" si="27"/>
        <v>25</v>
      </c>
      <c r="E360" s="8" t="str">
        <f t="shared" si="28"/>
        <v>20091225</v>
      </c>
      <c r="F360" s="24">
        <v>40172</v>
      </c>
      <c r="G360" s="25">
        <f t="shared" si="29"/>
        <v>40172</v>
      </c>
    </row>
    <row r="361" spans="1:7">
      <c r="A361" s="9">
        <f t="shared" si="25"/>
        <v>2009</v>
      </c>
      <c r="B361" s="9">
        <f>VLOOKUP($C361,Quarter_Month!$A$1:$B$13,2)</f>
        <v>4</v>
      </c>
      <c r="C361" s="9">
        <f t="shared" si="26"/>
        <v>12</v>
      </c>
      <c r="D361" s="9">
        <f t="shared" si="27"/>
        <v>26</v>
      </c>
      <c r="E361" s="8" t="str">
        <f t="shared" si="28"/>
        <v>20091226</v>
      </c>
      <c r="F361" s="24">
        <v>40173</v>
      </c>
      <c r="G361" s="25">
        <f t="shared" si="29"/>
        <v>40173</v>
      </c>
    </row>
    <row r="362" spans="1:7">
      <c r="A362" s="9">
        <f t="shared" si="25"/>
        <v>2009</v>
      </c>
      <c r="B362" s="9">
        <f>VLOOKUP($C362,Quarter_Month!$A$1:$B$13,2)</f>
        <v>4</v>
      </c>
      <c r="C362" s="9">
        <f t="shared" si="26"/>
        <v>12</v>
      </c>
      <c r="D362" s="9">
        <f t="shared" si="27"/>
        <v>27</v>
      </c>
      <c r="E362" s="8" t="str">
        <f t="shared" si="28"/>
        <v>20091227</v>
      </c>
      <c r="F362" s="24">
        <v>40174</v>
      </c>
      <c r="G362" s="25">
        <f t="shared" si="29"/>
        <v>40174</v>
      </c>
    </row>
    <row r="363" spans="1:7">
      <c r="A363" s="9">
        <f t="shared" si="25"/>
        <v>2009</v>
      </c>
      <c r="B363" s="9">
        <f>VLOOKUP($C363,Quarter_Month!$A$1:$B$13,2)</f>
        <v>4</v>
      </c>
      <c r="C363" s="9">
        <f t="shared" si="26"/>
        <v>12</v>
      </c>
      <c r="D363" s="9">
        <f t="shared" si="27"/>
        <v>28</v>
      </c>
      <c r="E363" s="8" t="str">
        <f t="shared" si="28"/>
        <v>20091228</v>
      </c>
      <c r="F363" s="24">
        <v>40175</v>
      </c>
      <c r="G363" s="25">
        <f t="shared" si="29"/>
        <v>40175</v>
      </c>
    </row>
    <row r="364" spans="1:7">
      <c r="A364" s="9">
        <f t="shared" si="25"/>
        <v>2009</v>
      </c>
      <c r="B364" s="9">
        <f>VLOOKUP($C364,Quarter_Month!$A$1:$B$13,2)</f>
        <v>4</v>
      </c>
      <c r="C364" s="9">
        <f t="shared" si="26"/>
        <v>12</v>
      </c>
      <c r="D364" s="9">
        <f t="shared" si="27"/>
        <v>29</v>
      </c>
      <c r="E364" s="8" t="str">
        <f t="shared" si="28"/>
        <v>20091229</v>
      </c>
      <c r="F364" s="24">
        <v>40176</v>
      </c>
      <c r="G364" s="25">
        <f t="shared" si="29"/>
        <v>40176</v>
      </c>
    </row>
    <row r="365" spans="1:7">
      <c r="A365" s="9">
        <f t="shared" si="25"/>
        <v>2009</v>
      </c>
      <c r="B365" s="9">
        <f>VLOOKUP($C365,Quarter_Month!$A$1:$B$13,2)</f>
        <v>4</v>
      </c>
      <c r="C365" s="9">
        <f t="shared" si="26"/>
        <v>12</v>
      </c>
      <c r="D365" s="9">
        <f t="shared" si="27"/>
        <v>30</v>
      </c>
      <c r="E365" s="8" t="str">
        <f t="shared" si="28"/>
        <v>20091230</v>
      </c>
      <c r="F365" s="24">
        <v>40177</v>
      </c>
      <c r="G365" s="25">
        <f t="shared" si="29"/>
        <v>40177</v>
      </c>
    </row>
    <row r="366" spans="1:7">
      <c r="A366" s="9">
        <f t="shared" si="25"/>
        <v>2009</v>
      </c>
      <c r="B366" s="9">
        <f>VLOOKUP($C366,Quarter_Month!$A$1:$B$13,2)</f>
        <v>4</v>
      </c>
      <c r="C366" s="9">
        <f t="shared" si="26"/>
        <v>12</v>
      </c>
      <c r="D366" s="9">
        <f t="shared" si="27"/>
        <v>31</v>
      </c>
      <c r="E366" s="8" t="str">
        <f t="shared" si="28"/>
        <v>20091231</v>
      </c>
      <c r="F366" s="24">
        <v>40178</v>
      </c>
      <c r="G366" s="25">
        <f t="shared" si="29"/>
        <v>40178</v>
      </c>
    </row>
    <row r="367" spans="1:7">
      <c r="A367" s="9">
        <f t="shared" si="25"/>
        <v>2010</v>
      </c>
      <c r="B367" s="9">
        <f>VLOOKUP($C367,Quarter_Month!$A$1:$B$13,2)</f>
        <v>1</v>
      </c>
      <c r="C367" s="9">
        <f t="shared" si="26"/>
        <v>1</v>
      </c>
      <c r="D367" s="9">
        <f t="shared" si="27"/>
        <v>1</v>
      </c>
      <c r="E367" s="8" t="str">
        <f t="shared" si="28"/>
        <v>20100101</v>
      </c>
      <c r="F367" s="24">
        <v>40179</v>
      </c>
      <c r="G367" s="25">
        <f t="shared" si="29"/>
        <v>40179</v>
      </c>
    </row>
    <row r="368" spans="1:7">
      <c r="A368" s="9">
        <f t="shared" si="25"/>
        <v>2010</v>
      </c>
      <c r="B368" s="9">
        <f>VLOOKUP($C368,Quarter_Month!$A$1:$B$13,2)</f>
        <v>1</v>
      </c>
      <c r="C368" s="9">
        <f t="shared" si="26"/>
        <v>1</v>
      </c>
      <c r="D368" s="9">
        <f t="shared" si="27"/>
        <v>2</v>
      </c>
      <c r="E368" s="8" t="str">
        <f t="shared" si="28"/>
        <v>20100102</v>
      </c>
      <c r="F368" s="24">
        <v>40180</v>
      </c>
      <c r="G368" s="25">
        <f t="shared" si="29"/>
        <v>40180</v>
      </c>
    </row>
    <row r="369" spans="1:7">
      <c r="A369" s="9">
        <f t="shared" ref="A369:A432" si="30">YEAR(F369)</f>
        <v>2010</v>
      </c>
      <c r="B369" s="9">
        <f>VLOOKUP($C369,Quarter_Month!$A$1:$B$13,2)</f>
        <v>1</v>
      </c>
      <c r="C369" s="9">
        <f t="shared" ref="C369:C432" si="31">MONTH(F369)</f>
        <v>1</v>
      </c>
      <c r="D369" s="9">
        <f t="shared" ref="D369:D432" si="32">DAY(F369)</f>
        <v>3</v>
      </c>
      <c r="E369" s="8" t="str">
        <f t="shared" ref="E369:E432" si="33">CONCATENATE(A369,IF(LEN(C369)=1,"0"&amp;C369,C369),IF(LEN(D369)=1,"0"&amp;D369,D369))</f>
        <v>20100103</v>
      </c>
      <c r="F369" s="24">
        <v>40181</v>
      </c>
      <c r="G369" s="25">
        <f t="shared" si="29"/>
        <v>40181</v>
      </c>
    </row>
    <row r="370" spans="1:7">
      <c r="A370" s="9">
        <f t="shared" si="30"/>
        <v>2010</v>
      </c>
      <c r="B370" s="9">
        <f>VLOOKUP($C370,Quarter_Month!$A$1:$B$13,2)</f>
        <v>1</v>
      </c>
      <c r="C370" s="9">
        <f t="shared" si="31"/>
        <v>1</v>
      </c>
      <c r="D370" s="9">
        <f t="shared" si="32"/>
        <v>4</v>
      </c>
      <c r="E370" s="8" t="str">
        <f t="shared" si="33"/>
        <v>20100104</v>
      </c>
      <c r="F370" s="24">
        <v>40182</v>
      </c>
      <c r="G370" s="25">
        <f t="shared" si="29"/>
        <v>40182</v>
      </c>
    </row>
    <row r="371" spans="1:7">
      <c r="A371" s="9">
        <f t="shared" si="30"/>
        <v>2010</v>
      </c>
      <c r="B371" s="9">
        <f>VLOOKUP($C371,Quarter_Month!$A$1:$B$13,2)</f>
        <v>1</v>
      </c>
      <c r="C371" s="9">
        <f t="shared" si="31"/>
        <v>1</v>
      </c>
      <c r="D371" s="9">
        <f t="shared" si="32"/>
        <v>5</v>
      </c>
      <c r="E371" s="8" t="str">
        <f t="shared" si="33"/>
        <v>20100105</v>
      </c>
      <c r="F371" s="24">
        <v>40183</v>
      </c>
      <c r="G371" s="25">
        <f t="shared" si="29"/>
        <v>40183</v>
      </c>
    </row>
    <row r="372" spans="1:7">
      <c r="A372" s="9">
        <f t="shared" si="30"/>
        <v>2010</v>
      </c>
      <c r="B372" s="9">
        <f>VLOOKUP($C372,Quarter_Month!$A$1:$B$13,2)</f>
        <v>1</v>
      </c>
      <c r="C372" s="9">
        <f t="shared" si="31"/>
        <v>1</v>
      </c>
      <c r="D372" s="9">
        <f t="shared" si="32"/>
        <v>6</v>
      </c>
      <c r="E372" s="8" t="str">
        <f t="shared" si="33"/>
        <v>20100106</v>
      </c>
      <c r="F372" s="24">
        <v>40184</v>
      </c>
      <c r="G372" s="25">
        <f t="shared" si="29"/>
        <v>40184</v>
      </c>
    </row>
    <row r="373" spans="1:7">
      <c r="A373" s="9">
        <f t="shared" si="30"/>
        <v>2010</v>
      </c>
      <c r="B373" s="9">
        <f>VLOOKUP($C373,Quarter_Month!$A$1:$B$13,2)</f>
        <v>1</v>
      </c>
      <c r="C373" s="9">
        <f t="shared" si="31"/>
        <v>1</v>
      </c>
      <c r="D373" s="9">
        <f t="shared" si="32"/>
        <v>7</v>
      </c>
      <c r="E373" s="8" t="str">
        <f t="shared" si="33"/>
        <v>20100107</v>
      </c>
      <c r="F373" s="24">
        <v>40185</v>
      </c>
      <c r="G373" s="25">
        <f t="shared" si="29"/>
        <v>40185</v>
      </c>
    </row>
    <row r="374" spans="1:7">
      <c r="A374" s="9">
        <f t="shared" si="30"/>
        <v>2010</v>
      </c>
      <c r="B374" s="9">
        <f>VLOOKUP($C374,Quarter_Month!$A$1:$B$13,2)</f>
        <v>1</v>
      </c>
      <c r="C374" s="9">
        <f t="shared" si="31"/>
        <v>1</v>
      </c>
      <c r="D374" s="9">
        <f t="shared" si="32"/>
        <v>8</v>
      </c>
      <c r="E374" s="8" t="str">
        <f t="shared" si="33"/>
        <v>20100108</v>
      </c>
      <c r="F374" s="24">
        <v>40186</v>
      </c>
      <c r="G374" s="25">
        <f t="shared" si="29"/>
        <v>40186</v>
      </c>
    </row>
    <row r="375" spans="1:7">
      <c r="A375" s="9">
        <f t="shared" si="30"/>
        <v>2010</v>
      </c>
      <c r="B375" s="9">
        <f>VLOOKUP($C375,Quarter_Month!$A$1:$B$13,2)</f>
        <v>1</v>
      </c>
      <c r="C375" s="9">
        <f t="shared" si="31"/>
        <v>1</v>
      </c>
      <c r="D375" s="9">
        <f t="shared" si="32"/>
        <v>9</v>
      </c>
      <c r="E375" s="8" t="str">
        <f t="shared" si="33"/>
        <v>20100109</v>
      </c>
      <c r="F375" s="24">
        <v>40187</v>
      </c>
      <c r="G375" s="25">
        <f t="shared" si="29"/>
        <v>40187</v>
      </c>
    </row>
    <row r="376" spans="1:7">
      <c r="A376" s="9">
        <f t="shared" si="30"/>
        <v>2010</v>
      </c>
      <c r="B376" s="9">
        <f>VLOOKUP($C376,Quarter_Month!$A$1:$B$13,2)</f>
        <v>1</v>
      </c>
      <c r="C376" s="9">
        <f t="shared" si="31"/>
        <v>1</v>
      </c>
      <c r="D376" s="9">
        <f t="shared" si="32"/>
        <v>10</v>
      </c>
      <c r="E376" s="8" t="str">
        <f t="shared" si="33"/>
        <v>20100110</v>
      </c>
      <c r="F376" s="24">
        <v>40188</v>
      </c>
      <c r="G376" s="25">
        <f t="shared" si="29"/>
        <v>40188</v>
      </c>
    </row>
    <row r="377" spans="1:7">
      <c r="A377" s="9">
        <f t="shared" si="30"/>
        <v>2010</v>
      </c>
      <c r="B377" s="9">
        <f>VLOOKUP($C377,Quarter_Month!$A$1:$B$13,2)</f>
        <v>1</v>
      </c>
      <c r="C377" s="9">
        <f t="shared" si="31"/>
        <v>1</v>
      </c>
      <c r="D377" s="9">
        <f t="shared" si="32"/>
        <v>11</v>
      </c>
      <c r="E377" s="8" t="str">
        <f t="shared" si="33"/>
        <v>20100111</v>
      </c>
      <c r="F377" s="24">
        <v>40189</v>
      </c>
      <c r="G377" s="25">
        <f t="shared" si="29"/>
        <v>40189</v>
      </c>
    </row>
    <row r="378" spans="1:7">
      <c r="A378" s="9">
        <f t="shared" si="30"/>
        <v>2010</v>
      </c>
      <c r="B378" s="9">
        <f>VLOOKUP($C378,Quarter_Month!$A$1:$B$13,2)</f>
        <v>1</v>
      </c>
      <c r="C378" s="9">
        <f t="shared" si="31"/>
        <v>1</v>
      </c>
      <c r="D378" s="9">
        <f t="shared" si="32"/>
        <v>12</v>
      </c>
      <c r="E378" s="8" t="str">
        <f t="shared" si="33"/>
        <v>20100112</v>
      </c>
      <c r="F378" s="24">
        <v>40190</v>
      </c>
      <c r="G378" s="25">
        <f t="shared" si="29"/>
        <v>40190</v>
      </c>
    </row>
    <row r="379" spans="1:7">
      <c r="A379" s="9">
        <f t="shared" si="30"/>
        <v>2010</v>
      </c>
      <c r="B379" s="9">
        <f>VLOOKUP($C379,Quarter_Month!$A$1:$B$13,2)</f>
        <v>1</v>
      </c>
      <c r="C379" s="9">
        <f t="shared" si="31"/>
        <v>1</v>
      </c>
      <c r="D379" s="9">
        <f t="shared" si="32"/>
        <v>13</v>
      </c>
      <c r="E379" s="8" t="str">
        <f t="shared" si="33"/>
        <v>20100113</v>
      </c>
      <c r="F379" s="24">
        <v>40191</v>
      </c>
      <c r="G379" s="25">
        <f t="shared" si="29"/>
        <v>40191</v>
      </c>
    </row>
    <row r="380" spans="1:7">
      <c r="A380" s="9">
        <f t="shared" si="30"/>
        <v>2010</v>
      </c>
      <c r="B380" s="9">
        <f>VLOOKUP($C380,Quarter_Month!$A$1:$B$13,2)</f>
        <v>1</v>
      </c>
      <c r="C380" s="9">
        <f t="shared" si="31"/>
        <v>1</v>
      </c>
      <c r="D380" s="9">
        <f t="shared" si="32"/>
        <v>14</v>
      </c>
      <c r="E380" s="8" t="str">
        <f t="shared" si="33"/>
        <v>20100114</v>
      </c>
      <c r="F380" s="24">
        <v>40192</v>
      </c>
      <c r="G380" s="25">
        <f t="shared" si="29"/>
        <v>40192</v>
      </c>
    </row>
    <row r="381" spans="1:7">
      <c r="A381" s="9">
        <f t="shared" si="30"/>
        <v>2010</v>
      </c>
      <c r="B381" s="9">
        <f>VLOOKUP($C381,Quarter_Month!$A$1:$B$13,2)</f>
        <v>1</v>
      </c>
      <c r="C381" s="9">
        <f t="shared" si="31"/>
        <v>1</v>
      </c>
      <c r="D381" s="9">
        <f t="shared" si="32"/>
        <v>15</v>
      </c>
      <c r="E381" s="8" t="str">
        <f t="shared" si="33"/>
        <v>20100115</v>
      </c>
      <c r="F381" s="24">
        <v>40193</v>
      </c>
      <c r="G381" s="25">
        <f t="shared" si="29"/>
        <v>40193</v>
      </c>
    </row>
    <row r="382" spans="1:7">
      <c r="A382" s="9">
        <f t="shared" si="30"/>
        <v>2010</v>
      </c>
      <c r="B382" s="9">
        <f>VLOOKUP($C382,Quarter_Month!$A$1:$B$13,2)</f>
        <v>1</v>
      </c>
      <c r="C382" s="9">
        <f t="shared" si="31"/>
        <v>1</v>
      </c>
      <c r="D382" s="9">
        <f t="shared" si="32"/>
        <v>16</v>
      </c>
      <c r="E382" s="8" t="str">
        <f t="shared" si="33"/>
        <v>20100116</v>
      </c>
      <c r="F382" s="24">
        <v>40194</v>
      </c>
      <c r="G382" s="25">
        <f t="shared" si="29"/>
        <v>40194</v>
      </c>
    </row>
    <row r="383" spans="1:7">
      <c r="A383" s="9">
        <f t="shared" si="30"/>
        <v>2010</v>
      </c>
      <c r="B383" s="9">
        <f>VLOOKUP($C383,Quarter_Month!$A$1:$B$13,2)</f>
        <v>1</v>
      </c>
      <c r="C383" s="9">
        <f t="shared" si="31"/>
        <v>1</v>
      </c>
      <c r="D383" s="9">
        <f t="shared" si="32"/>
        <v>17</v>
      </c>
      <c r="E383" s="8" t="str">
        <f t="shared" si="33"/>
        <v>20100117</v>
      </c>
      <c r="F383" s="24">
        <v>40195</v>
      </c>
      <c r="G383" s="25">
        <f t="shared" si="29"/>
        <v>40195</v>
      </c>
    </row>
    <row r="384" spans="1:7">
      <c r="A384" s="9">
        <f t="shared" si="30"/>
        <v>2010</v>
      </c>
      <c r="B384" s="9">
        <f>VLOOKUP($C384,Quarter_Month!$A$1:$B$13,2)</f>
        <v>1</v>
      </c>
      <c r="C384" s="9">
        <f t="shared" si="31"/>
        <v>1</v>
      </c>
      <c r="D384" s="9">
        <f t="shared" si="32"/>
        <v>18</v>
      </c>
      <c r="E384" s="8" t="str">
        <f t="shared" si="33"/>
        <v>20100118</v>
      </c>
      <c r="F384" s="24">
        <v>40196</v>
      </c>
      <c r="G384" s="25">
        <f t="shared" si="29"/>
        <v>40196</v>
      </c>
    </row>
    <row r="385" spans="1:7">
      <c r="A385" s="9">
        <f t="shared" si="30"/>
        <v>2010</v>
      </c>
      <c r="B385" s="9">
        <f>VLOOKUP($C385,Quarter_Month!$A$1:$B$13,2)</f>
        <v>1</v>
      </c>
      <c r="C385" s="9">
        <f t="shared" si="31"/>
        <v>1</v>
      </c>
      <c r="D385" s="9">
        <f t="shared" si="32"/>
        <v>19</v>
      </c>
      <c r="E385" s="8" t="str">
        <f t="shared" si="33"/>
        <v>20100119</v>
      </c>
      <c r="F385" s="24">
        <v>40197</v>
      </c>
      <c r="G385" s="25">
        <f t="shared" si="29"/>
        <v>40197</v>
      </c>
    </row>
    <row r="386" spans="1:7">
      <c r="A386" s="9">
        <f t="shared" si="30"/>
        <v>2010</v>
      </c>
      <c r="B386" s="9">
        <f>VLOOKUP($C386,Quarter_Month!$A$1:$B$13,2)</f>
        <v>1</v>
      </c>
      <c r="C386" s="9">
        <f t="shared" si="31"/>
        <v>1</v>
      </c>
      <c r="D386" s="9">
        <f t="shared" si="32"/>
        <v>20</v>
      </c>
      <c r="E386" s="8" t="str">
        <f t="shared" si="33"/>
        <v>20100120</v>
      </c>
      <c r="F386" s="24">
        <v>40198</v>
      </c>
      <c r="G386" s="25">
        <f t="shared" si="29"/>
        <v>40198</v>
      </c>
    </row>
    <row r="387" spans="1:7">
      <c r="A387" s="9">
        <f t="shared" si="30"/>
        <v>2010</v>
      </c>
      <c r="B387" s="9">
        <f>VLOOKUP($C387,Quarter_Month!$A$1:$B$13,2)</f>
        <v>1</v>
      </c>
      <c r="C387" s="9">
        <f t="shared" si="31"/>
        <v>1</v>
      </c>
      <c r="D387" s="9">
        <f t="shared" si="32"/>
        <v>21</v>
      </c>
      <c r="E387" s="8" t="str">
        <f t="shared" si="33"/>
        <v>20100121</v>
      </c>
      <c r="F387" s="24">
        <v>40199</v>
      </c>
      <c r="G387" s="25">
        <f t="shared" ref="G387:G450" si="34">F387</f>
        <v>40199</v>
      </c>
    </row>
    <row r="388" spans="1:7">
      <c r="A388" s="9">
        <f t="shared" si="30"/>
        <v>2010</v>
      </c>
      <c r="B388" s="9">
        <f>VLOOKUP($C388,Quarter_Month!$A$1:$B$13,2)</f>
        <v>1</v>
      </c>
      <c r="C388" s="9">
        <f t="shared" si="31"/>
        <v>1</v>
      </c>
      <c r="D388" s="9">
        <f t="shared" si="32"/>
        <v>22</v>
      </c>
      <c r="E388" s="8" t="str">
        <f t="shared" si="33"/>
        <v>20100122</v>
      </c>
      <c r="F388" s="24">
        <v>40200</v>
      </c>
      <c r="G388" s="25">
        <f t="shared" si="34"/>
        <v>40200</v>
      </c>
    </row>
    <row r="389" spans="1:7">
      <c r="A389" s="9">
        <f t="shared" si="30"/>
        <v>2010</v>
      </c>
      <c r="B389" s="9">
        <f>VLOOKUP($C389,Quarter_Month!$A$1:$B$13,2)</f>
        <v>1</v>
      </c>
      <c r="C389" s="9">
        <f t="shared" si="31"/>
        <v>1</v>
      </c>
      <c r="D389" s="9">
        <f t="shared" si="32"/>
        <v>23</v>
      </c>
      <c r="E389" s="8" t="str">
        <f t="shared" si="33"/>
        <v>20100123</v>
      </c>
      <c r="F389" s="24">
        <v>40201</v>
      </c>
      <c r="G389" s="25">
        <f t="shared" si="34"/>
        <v>40201</v>
      </c>
    </row>
    <row r="390" spans="1:7">
      <c r="A390" s="9">
        <f t="shared" si="30"/>
        <v>2010</v>
      </c>
      <c r="B390" s="9">
        <f>VLOOKUP($C390,Quarter_Month!$A$1:$B$13,2)</f>
        <v>1</v>
      </c>
      <c r="C390" s="9">
        <f t="shared" si="31"/>
        <v>1</v>
      </c>
      <c r="D390" s="9">
        <f t="shared" si="32"/>
        <v>24</v>
      </c>
      <c r="E390" s="8" t="str">
        <f t="shared" si="33"/>
        <v>20100124</v>
      </c>
      <c r="F390" s="24">
        <v>40202</v>
      </c>
      <c r="G390" s="25">
        <f t="shared" si="34"/>
        <v>40202</v>
      </c>
    </row>
    <row r="391" spans="1:7">
      <c r="A391" s="9">
        <f t="shared" si="30"/>
        <v>2010</v>
      </c>
      <c r="B391" s="9">
        <f>VLOOKUP($C391,Quarter_Month!$A$1:$B$13,2)</f>
        <v>1</v>
      </c>
      <c r="C391" s="9">
        <f t="shared" si="31"/>
        <v>1</v>
      </c>
      <c r="D391" s="9">
        <f t="shared" si="32"/>
        <v>25</v>
      </c>
      <c r="E391" s="8" t="str">
        <f t="shared" si="33"/>
        <v>20100125</v>
      </c>
      <c r="F391" s="24">
        <v>40203</v>
      </c>
      <c r="G391" s="25">
        <f t="shared" si="34"/>
        <v>40203</v>
      </c>
    </row>
    <row r="392" spans="1:7">
      <c r="A392" s="9">
        <f t="shared" si="30"/>
        <v>2010</v>
      </c>
      <c r="B392" s="9">
        <f>VLOOKUP($C392,Quarter_Month!$A$1:$B$13,2)</f>
        <v>1</v>
      </c>
      <c r="C392" s="9">
        <f t="shared" si="31"/>
        <v>1</v>
      </c>
      <c r="D392" s="9">
        <f t="shared" si="32"/>
        <v>26</v>
      </c>
      <c r="E392" s="8" t="str">
        <f t="shared" si="33"/>
        <v>20100126</v>
      </c>
      <c r="F392" s="24">
        <v>40204</v>
      </c>
      <c r="G392" s="25">
        <f t="shared" si="34"/>
        <v>40204</v>
      </c>
    </row>
    <row r="393" spans="1:7">
      <c r="A393" s="9">
        <f t="shared" si="30"/>
        <v>2010</v>
      </c>
      <c r="B393" s="9">
        <f>VLOOKUP($C393,Quarter_Month!$A$1:$B$13,2)</f>
        <v>1</v>
      </c>
      <c r="C393" s="9">
        <f t="shared" si="31"/>
        <v>1</v>
      </c>
      <c r="D393" s="9">
        <f t="shared" si="32"/>
        <v>27</v>
      </c>
      <c r="E393" s="8" t="str">
        <f t="shared" si="33"/>
        <v>20100127</v>
      </c>
      <c r="F393" s="24">
        <v>40205</v>
      </c>
      <c r="G393" s="25">
        <f t="shared" si="34"/>
        <v>40205</v>
      </c>
    </row>
    <row r="394" spans="1:7">
      <c r="A394" s="9">
        <f t="shared" si="30"/>
        <v>2010</v>
      </c>
      <c r="B394" s="9">
        <f>VLOOKUP($C394,Quarter_Month!$A$1:$B$13,2)</f>
        <v>1</v>
      </c>
      <c r="C394" s="9">
        <f t="shared" si="31"/>
        <v>1</v>
      </c>
      <c r="D394" s="9">
        <f t="shared" si="32"/>
        <v>28</v>
      </c>
      <c r="E394" s="8" t="str">
        <f t="shared" si="33"/>
        <v>20100128</v>
      </c>
      <c r="F394" s="24">
        <v>40206</v>
      </c>
      <c r="G394" s="25">
        <f t="shared" si="34"/>
        <v>40206</v>
      </c>
    </row>
    <row r="395" spans="1:7">
      <c r="A395" s="9">
        <f t="shared" si="30"/>
        <v>2010</v>
      </c>
      <c r="B395" s="9">
        <f>VLOOKUP($C395,Quarter_Month!$A$1:$B$13,2)</f>
        <v>1</v>
      </c>
      <c r="C395" s="9">
        <f t="shared" si="31"/>
        <v>1</v>
      </c>
      <c r="D395" s="9">
        <f t="shared" si="32"/>
        <v>29</v>
      </c>
      <c r="E395" s="8" t="str">
        <f t="shared" si="33"/>
        <v>20100129</v>
      </c>
      <c r="F395" s="24">
        <v>40207</v>
      </c>
      <c r="G395" s="25">
        <f t="shared" si="34"/>
        <v>40207</v>
      </c>
    </row>
    <row r="396" spans="1:7">
      <c r="A396" s="9">
        <f t="shared" si="30"/>
        <v>2010</v>
      </c>
      <c r="B396" s="9">
        <f>VLOOKUP($C396,Quarter_Month!$A$1:$B$13,2)</f>
        <v>1</v>
      </c>
      <c r="C396" s="9">
        <f t="shared" si="31"/>
        <v>1</v>
      </c>
      <c r="D396" s="9">
        <f t="shared" si="32"/>
        <v>30</v>
      </c>
      <c r="E396" s="8" t="str">
        <f t="shared" si="33"/>
        <v>20100130</v>
      </c>
      <c r="F396" s="24">
        <v>40208</v>
      </c>
      <c r="G396" s="25">
        <f t="shared" si="34"/>
        <v>40208</v>
      </c>
    </row>
    <row r="397" spans="1:7">
      <c r="A397" s="9">
        <f t="shared" si="30"/>
        <v>2010</v>
      </c>
      <c r="B397" s="9">
        <f>VLOOKUP($C397,Quarter_Month!$A$1:$B$13,2)</f>
        <v>1</v>
      </c>
      <c r="C397" s="9">
        <f t="shared" si="31"/>
        <v>1</v>
      </c>
      <c r="D397" s="9">
        <f t="shared" si="32"/>
        <v>31</v>
      </c>
      <c r="E397" s="8" t="str">
        <f t="shared" si="33"/>
        <v>20100131</v>
      </c>
      <c r="F397" s="24">
        <v>40209</v>
      </c>
      <c r="G397" s="25">
        <f t="shared" si="34"/>
        <v>40209</v>
      </c>
    </row>
    <row r="398" spans="1:7">
      <c r="A398" s="9">
        <f t="shared" si="30"/>
        <v>2010</v>
      </c>
      <c r="B398" s="9">
        <f>VLOOKUP($C398,Quarter_Month!$A$1:$B$13,2)</f>
        <v>1</v>
      </c>
      <c r="C398" s="9">
        <f t="shared" si="31"/>
        <v>2</v>
      </c>
      <c r="D398" s="9">
        <f t="shared" si="32"/>
        <v>1</v>
      </c>
      <c r="E398" s="8" t="str">
        <f t="shared" si="33"/>
        <v>20100201</v>
      </c>
      <c r="F398" s="24">
        <v>40210</v>
      </c>
      <c r="G398" s="25">
        <f t="shared" si="34"/>
        <v>40210</v>
      </c>
    </row>
    <row r="399" spans="1:7">
      <c r="A399" s="9">
        <f t="shared" si="30"/>
        <v>2010</v>
      </c>
      <c r="B399" s="9">
        <f>VLOOKUP($C399,Quarter_Month!$A$1:$B$13,2)</f>
        <v>1</v>
      </c>
      <c r="C399" s="9">
        <f t="shared" si="31"/>
        <v>2</v>
      </c>
      <c r="D399" s="9">
        <f t="shared" si="32"/>
        <v>2</v>
      </c>
      <c r="E399" s="8" t="str">
        <f t="shared" si="33"/>
        <v>20100202</v>
      </c>
      <c r="F399" s="24">
        <v>40211</v>
      </c>
      <c r="G399" s="25">
        <f t="shared" si="34"/>
        <v>40211</v>
      </c>
    </row>
    <row r="400" spans="1:7">
      <c r="A400" s="9">
        <f t="shared" si="30"/>
        <v>2010</v>
      </c>
      <c r="B400" s="9">
        <f>VLOOKUP($C400,Quarter_Month!$A$1:$B$13,2)</f>
        <v>1</v>
      </c>
      <c r="C400" s="9">
        <f t="shared" si="31"/>
        <v>2</v>
      </c>
      <c r="D400" s="9">
        <f t="shared" si="32"/>
        <v>3</v>
      </c>
      <c r="E400" s="8" t="str">
        <f t="shared" si="33"/>
        <v>20100203</v>
      </c>
      <c r="F400" s="24">
        <v>40212</v>
      </c>
      <c r="G400" s="25">
        <f t="shared" si="34"/>
        <v>40212</v>
      </c>
    </row>
    <row r="401" spans="1:7">
      <c r="A401" s="9">
        <f t="shared" si="30"/>
        <v>2010</v>
      </c>
      <c r="B401" s="9">
        <f>VLOOKUP($C401,Quarter_Month!$A$1:$B$13,2)</f>
        <v>1</v>
      </c>
      <c r="C401" s="9">
        <f t="shared" si="31"/>
        <v>2</v>
      </c>
      <c r="D401" s="9">
        <f t="shared" si="32"/>
        <v>4</v>
      </c>
      <c r="E401" s="8" t="str">
        <f t="shared" si="33"/>
        <v>20100204</v>
      </c>
      <c r="F401" s="24">
        <v>40213</v>
      </c>
      <c r="G401" s="25">
        <f t="shared" si="34"/>
        <v>40213</v>
      </c>
    </row>
    <row r="402" spans="1:7">
      <c r="A402" s="9">
        <f t="shared" si="30"/>
        <v>2010</v>
      </c>
      <c r="B402" s="9">
        <f>VLOOKUP($C402,Quarter_Month!$A$1:$B$13,2)</f>
        <v>1</v>
      </c>
      <c r="C402" s="9">
        <f t="shared" si="31"/>
        <v>2</v>
      </c>
      <c r="D402" s="9">
        <f t="shared" si="32"/>
        <v>5</v>
      </c>
      <c r="E402" s="8" t="str">
        <f t="shared" si="33"/>
        <v>20100205</v>
      </c>
      <c r="F402" s="24">
        <v>40214</v>
      </c>
      <c r="G402" s="25">
        <f t="shared" si="34"/>
        <v>40214</v>
      </c>
    </row>
    <row r="403" spans="1:7">
      <c r="A403" s="9">
        <f t="shared" si="30"/>
        <v>2010</v>
      </c>
      <c r="B403" s="9">
        <f>VLOOKUP($C403,Quarter_Month!$A$1:$B$13,2)</f>
        <v>1</v>
      </c>
      <c r="C403" s="9">
        <f t="shared" si="31"/>
        <v>2</v>
      </c>
      <c r="D403" s="9">
        <f t="shared" si="32"/>
        <v>6</v>
      </c>
      <c r="E403" s="8" t="str">
        <f t="shared" si="33"/>
        <v>20100206</v>
      </c>
      <c r="F403" s="24">
        <v>40215</v>
      </c>
      <c r="G403" s="25">
        <f t="shared" si="34"/>
        <v>40215</v>
      </c>
    </row>
    <row r="404" spans="1:7">
      <c r="A404" s="9">
        <f t="shared" si="30"/>
        <v>2010</v>
      </c>
      <c r="B404" s="9">
        <f>VLOOKUP($C404,Quarter_Month!$A$1:$B$13,2)</f>
        <v>1</v>
      </c>
      <c r="C404" s="9">
        <f t="shared" si="31"/>
        <v>2</v>
      </c>
      <c r="D404" s="9">
        <f t="shared" si="32"/>
        <v>7</v>
      </c>
      <c r="E404" s="8" t="str">
        <f t="shared" si="33"/>
        <v>20100207</v>
      </c>
      <c r="F404" s="24">
        <v>40216</v>
      </c>
      <c r="G404" s="25">
        <f t="shared" si="34"/>
        <v>40216</v>
      </c>
    </row>
    <row r="405" spans="1:7">
      <c r="A405" s="9">
        <f t="shared" si="30"/>
        <v>2010</v>
      </c>
      <c r="B405" s="9">
        <f>VLOOKUP($C405,Quarter_Month!$A$1:$B$13,2)</f>
        <v>1</v>
      </c>
      <c r="C405" s="9">
        <f t="shared" si="31"/>
        <v>2</v>
      </c>
      <c r="D405" s="9">
        <f t="shared" si="32"/>
        <v>8</v>
      </c>
      <c r="E405" s="8" t="str">
        <f t="shared" si="33"/>
        <v>20100208</v>
      </c>
      <c r="F405" s="24">
        <v>40217</v>
      </c>
      <c r="G405" s="25">
        <f t="shared" si="34"/>
        <v>40217</v>
      </c>
    </row>
    <row r="406" spans="1:7">
      <c r="A406" s="9">
        <f t="shared" si="30"/>
        <v>2010</v>
      </c>
      <c r="B406" s="9">
        <f>VLOOKUP($C406,Quarter_Month!$A$1:$B$13,2)</f>
        <v>1</v>
      </c>
      <c r="C406" s="9">
        <f t="shared" si="31"/>
        <v>2</v>
      </c>
      <c r="D406" s="9">
        <f t="shared" si="32"/>
        <v>9</v>
      </c>
      <c r="E406" s="8" t="str">
        <f t="shared" si="33"/>
        <v>20100209</v>
      </c>
      <c r="F406" s="24">
        <v>40218</v>
      </c>
      <c r="G406" s="25">
        <f t="shared" si="34"/>
        <v>40218</v>
      </c>
    </row>
    <row r="407" spans="1:7">
      <c r="A407" s="9">
        <f t="shared" si="30"/>
        <v>2010</v>
      </c>
      <c r="B407" s="9">
        <f>VLOOKUP($C407,Quarter_Month!$A$1:$B$13,2)</f>
        <v>1</v>
      </c>
      <c r="C407" s="9">
        <f t="shared" si="31"/>
        <v>2</v>
      </c>
      <c r="D407" s="9">
        <f t="shared" si="32"/>
        <v>10</v>
      </c>
      <c r="E407" s="8" t="str">
        <f t="shared" si="33"/>
        <v>20100210</v>
      </c>
      <c r="F407" s="24">
        <v>40219</v>
      </c>
      <c r="G407" s="25">
        <f t="shared" si="34"/>
        <v>40219</v>
      </c>
    </row>
    <row r="408" spans="1:7">
      <c r="A408" s="9">
        <f t="shared" si="30"/>
        <v>2010</v>
      </c>
      <c r="B408" s="9">
        <f>VLOOKUP($C408,Quarter_Month!$A$1:$B$13,2)</f>
        <v>1</v>
      </c>
      <c r="C408" s="9">
        <f t="shared" si="31"/>
        <v>2</v>
      </c>
      <c r="D408" s="9">
        <f t="shared" si="32"/>
        <v>11</v>
      </c>
      <c r="E408" s="8" t="str">
        <f t="shared" si="33"/>
        <v>20100211</v>
      </c>
      <c r="F408" s="24">
        <v>40220</v>
      </c>
      <c r="G408" s="25">
        <f t="shared" si="34"/>
        <v>40220</v>
      </c>
    </row>
    <row r="409" spans="1:7">
      <c r="A409" s="9">
        <f t="shared" si="30"/>
        <v>2010</v>
      </c>
      <c r="B409" s="9">
        <f>VLOOKUP($C409,Quarter_Month!$A$1:$B$13,2)</f>
        <v>1</v>
      </c>
      <c r="C409" s="9">
        <f t="shared" si="31"/>
        <v>2</v>
      </c>
      <c r="D409" s="9">
        <f t="shared" si="32"/>
        <v>12</v>
      </c>
      <c r="E409" s="8" t="str">
        <f t="shared" si="33"/>
        <v>20100212</v>
      </c>
      <c r="F409" s="24">
        <v>40221</v>
      </c>
      <c r="G409" s="25">
        <f t="shared" si="34"/>
        <v>40221</v>
      </c>
    </row>
    <row r="410" spans="1:7">
      <c r="A410" s="9">
        <f t="shared" si="30"/>
        <v>2010</v>
      </c>
      <c r="B410" s="9">
        <f>VLOOKUP($C410,Quarter_Month!$A$1:$B$13,2)</f>
        <v>1</v>
      </c>
      <c r="C410" s="9">
        <f t="shared" si="31"/>
        <v>2</v>
      </c>
      <c r="D410" s="9">
        <f t="shared" si="32"/>
        <v>13</v>
      </c>
      <c r="E410" s="8" t="str">
        <f t="shared" si="33"/>
        <v>20100213</v>
      </c>
      <c r="F410" s="24">
        <v>40222</v>
      </c>
      <c r="G410" s="25">
        <f t="shared" si="34"/>
        <v>40222</v>
      </c>
    </row>
    <row r="411" spans="1:7">
      <c r="A411" s="9">
        <f t="shared" si="30"/>
        <v>2010</v>
      </c>
      <c r="B411" s="9">
        <f>VLOOKUP($C411,Quarter_Month!$A$1:$B$13,2)</f>
        <v>1</v>
      </c>
      <c r="C411" s="9">
        <f t="shared" si="31"/>
        <v>2</v>
      </c>
      <c r="D411" s="9">
        <f t="shared" si="32"/>
        <v>14</v>
      </c>
      <c r="E411" s="8" t="str">
        <f t="shared" si="33"/>
        <v>20100214</v>
      </c>
      <c r="F411" s="24">
        <v>40223</v>
      </c>
      <c r="G411" s="25">
        <f t="shared" si="34"/>
        <v>40223</v>
      </c>
    </row>
    <row r="412" spans="1:7">
      <c r="A412" s="9">
        <f t="shared" si="30"/>
        <v>2010</v>
      </c>
      <c r="B412" s="9">
        <f>VLOOKUP($C412,Quarter_Month!$A$1:$B$13,2)</f>
        <v>1</v>
      </c>
      <c r="C412" s="9">
        <f t="shared" si="31"/>
        <v>2</v>
      </c>
      <c r="D412" s="9">
        <f t="shared" si="32"/>
        <v>15</v>
      </c>
      <c r="E412" s="8" t="str">
        <f t="shared" si="33"/>
        <v>20100215</v>
      </c>
      <c r="F412" s="24">
        <v>40224</v>
      </c>
      <c r="G412" s="25">
        <f t="shared" si="34"/>
        <v>40224</v>
      </c>
    </row>
    <row r="413" spans="1:7">
      <c r="A413" s="9">
        <f t="shared" si="30"/>
        <v>2010</v>
      </c>
      <c r="B413" s="9">
        <f>VLOOKUP($C413,Quarter_Month!$A$1:$B$13,2)</f>
        <v>1</v>
      </c>
      <c r="C413" s="9">
        <f t="shared" si="31"/>
        <v>2</v>
      </c>
      <c r="D413" s="9">
        <f t="shared" si="32"/>
        <v>16</v>
      </c>
      <c r="E413" s="8" t="str">
        <f t="shared" si="33"/>
        <v>20100216</v>
      </c>
      <c r="F413" s="24">
        <v>40225</v>
      </c>
      <c r="G413" s="25">
        <f t="shared" si="34"/>
        <v>40225</v>
      </c>
    </row>
    <row r="414" spans="1:7">
      <c r="A414" s="9">
        <f t="shared" si="30"/>
        <v>2010</v>
      </c>
      <c r="B414" s="9">
        <f>VLOOKUP($C414,Quarter_Month!$A$1:$B$13,2)</f>
        <v>1</v>
      </c>
      <c r="C414" s="9">
        <f t="shared" si="31"/>
        <v>2</v>
      </c>
      <c r="D414" s="9">
        <f t="shared" si="32"/>
        <v>17</v>
      </c>
      <c r="E414" s="8" t="str">
        <f t="shared" si="33"/>
        <v>20100217</v>
      </c>
      <c r="F414" s="24">
        <v>40226</v>
      </c>
      <c r="G414" s="25">
        <f t="shared" si="34"/>
        <v>40226</v>
      </c>
    </row>
    <row r="415" spans="1:7">
      <c r="A415" s="9">
        <f t="shared" si="30"/>
        <v>2010</v>
      </c>
      <c r="B415" s="9">
        <f>VLOOKUP($C415,Quarter_Month!$A$1:$B$13,2)</f>
        <v>1</v>
      </c>
      <c r="C415" s="9">
        <f t="shared" si="31"/>
        <v>2</v>
      </c>
      <c r="D415" s="9">
        <f t="shared" si="32"/>
        <v>18</v>
      </c>
      <c r="E415" s="8" t="str">
        <f t="shared" si="33"/>
        <v>20100218</v>
      </c>
      <c r="F415" s="24">
        <v>40227</v>
      </c>
      <c r="G415" s="25">
        <f t="shared" si="34"/>
        <v>40227</v>
      </c>
    </row>
    <row r="416" spans="1:7">
      <c r="A416" s="9">
        <f t="shared" si="30"/>
        <v>2010</v>
      </c>
      <c r="B416" s="9">
        <f>VLOOKUP($C416,Quarter_Month!$A$1:$B$13,2)</f>
        <v>1</v>
      </c>
      <c r="C416" s="9">
        <f t="shared" si="31"/>
        <v>2</v>
      </c>
      <c r="D416" s="9">
        <f t="shared" si="32"/>
        <v>19</v>
      </c>
      <c r="E416" s="8" t="str">
        <f t="shared" si="33"/>
        <v>20100219</v>
      </c>
      <c r="F416" s="24">
        <v>40228</v>
      </c>
      <c r="G416" s="25">
        <f t="shared" si="34"/>
        <v>40228</v>
      </c>
    </row>
    <row r="417" spans="1:7">
      <c r="A417" s="9">
        <f t="shared" si="30"/>
        <v>2010</v>
      </c>
      <c r="B417" s="9">
        <f>VLOOKUP($C417,Quarter_Month!$A$1:$B$13,2)</f>
        <v>1</v>
      </c>
      <c r="C417" s="9">
        <f t="shared" si="31"/>
        <v>2</v>
      </c>
      <c r="D417" s="9">
        <f t="shared" si="32"/>
        <v>20</v>
      </c>
      <c r="E417" s="8" t="str">
        <f t="shared" si="33"/>
        <v>20100220</v>
      </c>
      <c r="F417" s="24">
        <v>40229</v>
      </c>
      <c r="G417" s="25">
        <f t="shared" si="34"/>
        <v>40229</v>
      </c>
    </row>
    <row r="418" spans="1:7">
      <c r="A418" s="9">
        <f t="shared" si="30"/>
        <v>2010</v>
      </c>
      <c r="B418" s="9">
        <f>VLOOKUP($C418,Quarter_Month!$A$1:$B$13,2)</f>
        <v>1</v>
      </c>
      <c r="C418" s="9">
        <f t="shared" si="31"/>
        <v>2</v>
      </c>
      <c r="D418" s="9">
        <f t="shared" si="32"/>
        <v>21</v>
      </c>
      <c r="E418" s="8" t="str">
        <f t="shared" si="33"/>
        <v>20100221</v>
      </c>
      <c r="F418" s="24">
        <v>40230</v>
      </c>
      <c r="G418" s="25">
        <f t="shared" si="34"/>
        <v>40230</v>
      </c>
    </row>
    <row r="419" spans="1:7">
      <c r="A419" s="9">
        <f t="shared" si="30"/>
        <v>2010</v>
      </c>
      <c r="B419" s="9">
        <f>VLOOKUP($C419,Quarter_Month!$A$1:$B$13,2)</f>
        <v>1</v>
      </c>
      <c r="C419" s="9">
        <f t="shared" si="31"/>
        <v>2</v>
      </c>
      <c r="D419" s="9">
        <f t="shared" si="32"/>
        <v>22</v>
      </c>
      <c r="E419" s="8" t="str">
        <f t="shared" si="33"/>
        <v>20100222</v>
      </c>
      <c r="F419" s="24">
        <v>40231</v>
      </c>
      <c r="G419" s="25">
        <f t="shared" si="34"/>
        <v>40231</v>
      </c>
    </row>
    <row r="420" spans="1:7">
      <c r="A420" s="9">
        <f t="shared" si="30"/>
        <v>2010</v>
      </c>
      <c r="B420" s="9">
        <f>VLOOKUP($C420,Quarter_Month!$A$1:$B$13,2)</f>
        <v>1</v>
      </c>
      <c r="C420" s="9">
        <f t="shared" si="31"/>
        <v>2</v>
      </c>
      <c r="D420" s="9">
        <f t="shared" si="32"/>
        <v>23</v>
      </c>
      <c r="E420" s="8" t="str">
        <f t="shared" si="33"/>
        <v>20100223</v>
      </c>
      <c r="F420" s="24">
        <v>40232</v>
      </c>
      <c r="G420" s="25">
        <f t="shared" si="34"/>
        <v>40232</v>
      </c>
    </row>
    <row r="421" spans="1:7">
      <c r="A421" s="9">
        <f t="shared" si="30"/>
        <v>2010</v>
      </c>
      <c r="B421" s="9">
        <f>VLOOKUP($C421,Quarter_Month!$A$1:$B$13,2)</f>
        <v>1</v>
      </c>
      <c r="C421" s="9">
        <f t="shared" si="31"/>
        <v>2</v>
      </c>
      <c r="D421" s="9">
        <f t="shared" si="32"/>
        <v>24</v>
      </c>
      <c r="E421" s="8" t="str">
        <f t="shared" si="33"/>
        <v>20100224</v>
      </c>
      <c r="F421" s="24">
        <v>40233</v>
      </c>
      <c r="G421" s="25">
        <f t="shared" si="34"/>
        <v>40233</v>
      </c>
    </row>
    <row r="422" spans="1:7">
      <c r="A422" s="9">
        <f t="shared" si="30"/>
        <v>2010</v>
      </c>
      <c r="B422" s="9">
        <f>VLOOKUP($C422,Quarter_Month!$A$1:$B$13,2)</f>
        <v>1</v>
      </c>
      <c r="C422" s="9">
        <f t="shared" si="31"/>
        <v>2</v>
      </c>
      <c r="D422" s="9">
        <f t="shared" si="32"/>
        <v>25</v>
      </c>
      <c r="E422" s="8" t="str">
        <f t="shared" si="33"/>
        <v>20100225</v>
      </c>
      <c r="F422" s="24">
        <v>40234</v>
      </c>
      <c r="G422" s="25">
        <f t="shared" si="34"/>
        <v>40234</v>
      </c>
    </row>
    <row r="423" spans="1:7">
      <c r="A423" s="9">
        <f t="shared" si="30"/>
        <v>2010</v>
      </c>
      <c r="B423" s="9">
        <f>VLOOKUP($C423,Quarter_Month!$A$1:$B$13,2)</f>
        <v>1</v>
      </c>
      <c r="C423" s="9">
        <f t="shared" si="31"/>
        <v>2</v>
      </c>
      <c r="D423" s="9">
        <f t="shared" si="32"/>
        <v>26</v>
      </c>
      <c r="E423" s="8" t="str">
        <f t="shared" si="33"/>
        <v>20100226</v>
      </c>
      <c r="F423" s="24">
        <v>40235</v>
      </c>
      <c r="G423" s="25">
        <f t="shared" si="34"/>
        <v>40235</v>
      </c>
    </row>
    <row r="424" spans="1:7">
      <c r="A424" s="9">
        <f t="shared" si="30"/>
        <v>2010</v>
      </c>
      <c r="B424" s="9">
        <f>VLOOKUP($C424,Quarter_Month!$A$1:$B$13,2)</f>
        <v>1</v>
      </c>
      <c r="C424" s="9">
        <f t="shared" si="31"/>
        <v>2</v>
      </c>
      <c r="D424" s="9">
        <f t="shared" si="32"/>
        <v>27</v>
      </c>
      <c r="E424" s="8" t="str">
        <f t="shared" si="33"/>
        <v>20100227</v>
      </c>
      <c r="F424" s="24">
        <v>40236</v>
      </c>
      <c r="G424" s="25">
        <f t="shared" si="34"/>
        <v>40236</v>
      </c>
    </row>
    <row r="425" spans="1:7">
      <c r="A425" s="9">
        <f t="shared" si="30"/>
        <v>2010</v>
      </c>
      <c r="B425" s="9">
        <f>VLOOKUP($C425,Quarter_Month!$A$1:$B$13,2)</f>
        <v>1</v>
      </c>
      <c r="C425" s="9">
        <f t="shared" si="31"/>
        <v>2</v>
      </c>
      <c r="D425" s="9">
        <f t="shared" si="32"/>
        <v>28</v>
      </c>
      <c r="E425" s="8" t="str">
        <f t="shared" si="33"/>
        <v>20100228</v>
      </c>
      <c r="F425" s="24">
        <v>40237</v>
      </c>
      <c r="G425" s="25">
        <f t="shared" si="34"/>
        <v>40237</v>
      </c>
    </row>
    <row r="426" spans="1:7">
      <c r="A426" s="9">
        <f t="shared" si="30"/>
        <v>2010</v>
      </c>
      <c r="B426" s="9">
        <f>VLOOKUP($C426,Quarter_Month!$A$1:$B$13,2)</f>
        <v>1</v>
      </c>
      <c r="C426" s="9">
        <f t="shared" si="31"/>
        <v>3</v>
      </c>
      <c r="D426" s="9">
        <f t="shared" si="32"/>
        <v>1</v>
      </c>
      <c r="E426" s="8" t="str">
        <f t="shared" si="33"/>
        <v>20100301</v>
      </c>
      <c r="F426" s="24">
        <v>40238</v>
      </c>
      <c r="G426" s="25">
        <f t="shared" si="34"/>
        <v>40238</v>
      </c>
    </row>
    <row r="427" spans="1:7">
      <c r="A427" s="9">
        <f t="shared" si="30"/>
        <v>2010</v>
      </c>
      <c r="B427" s="9">
        <f>VLOOKUP($C427,Quarter_Month!$A$1:$B$13,2)</f>
        <v>1</v>
      </c>
      <c r="C427" s="9">
        <f t="shared" si="31"/>
        <v>3</v>
      </c>
      <c r="D427" s="9">
        <f t="shared" si="32"/>
        <v>2</v>
      </c>
      <c r="E427" s="8" t="str">
        <f t="shared" si="33"/>
        <v>20100302</v>
      </c>
      <c r="F427" s="24">
        <v>40239</v>
      </c>
      <c r="G427" s="25">
        <f t="shared" si="34"/>
        <v>40239</v>
      </c>
    </row>
    <row r="428" spans="1:7">
      <c r="A428" s="9">
        <f t="shared" si="30"/>
        <v>2010</v>
      </c>
      <c r="B428" s="9">
        <f>VLOOKUP($C428,Quarter_Month!$A$1:$B$13,2)</f>
        <v>1</v>
      </c>
      <c r="C428" s="9">
        <f t="shared" si="31"/>
        <v>3</v>
      </c>
      <c r="D428" s="9">
        <f t="shared" si="32"/>
        <v>3</v>
      </c>
      <c r="E428" s="8" t="str">
        <f t="shared" si="33"/>
        <v>20100303</v>
      </c>
      <c r="F428" s="24">
        <v>40240</v>
      </c>
      <c r="G428" s="25">
        <f t="shared" si="34"/>
        <v>40240</v>
      </c>
    </row>
    <row r="429" spans="1:7">
      <c r="A429" s="9">
        <f t="shared" si="30"/>
        <v>2010</v>
      </c>
      <c r="B429" s="9">
        <f>VLOOKUP($C429,Quarter_Month!$A$1:$B$13,2)</f>
        <v>1</v>
      </c>
      <c r="C429" s="9">
        <f t="shared" si="31"/>
        <v>3</v>
      </c>
      <c r="D429" s="9">
        <f t="shared" si="32"/>
        <v>4</v>
      </c>
      <c r="E429" s="8" t="str">
        <f t="shared" si="33"/>
        <v>20100304</v>
      </c>
      <c r="F429" s="24">
        <v>40241</v>
      </c>
      <c r="G429" s="25">
        <f t="shared" si="34"/>
        <v>40241</v>
      </c>
    </row>
    <row r="430" spans="1:7">
      <c r="A430" s="9">
        <f t="shared" si="30"/>
        <v>2010</v>
      </c>
      <c r="B430" s="9">
        <f>VLOOKUP($C430,Quarter_Month!$A$1:$B$13,2)</f>
        <v>1</v>
      </c>
      <c r="C430" s="9">
        <f t="shared" si="31"/>
        <v>3</v>
      </c>
      <c r="D430" s="9">
        <f t="shared" si="32"/>
        <v>5</v>
      </c>
      <c r="E430" s="8" t="str">
        <f t="shared" si="33"/>
        <v>20100305</v>
      </c>
      <c r="F430" s="24">
        <v>40242</v>
      </c>
      <c r="G430" s="25">
        <f t="shared" si="34"/>
        <v>40242</v>
      </c>
    </row>
    <row r="431" spans="1:7">
      <c r="A431" s="9">
        <f t="shared" si="30"/>
        <v>2010</v>
      </c>
      <c r="B431" s="9">
        <f>VLOOKUP($C431,Quarter_Month!$A$1:$B$13,2)</f>
        <v>1</v>
      </c>
      <c r="C431" s="9">
        <f t="shared" si="31"/>
        <v>3</v>
      </c>
      <c r="D431" s="9">
        <f t="shared" si="32"/>
        <v>6</v>
      </c>
      <c r="E431" s="8" t="str">
        <f t="shared" si="33"/>
        <v>20100306</v>
      </c>
      <c r="F431" s="24">
        <v>40243</v>
      </c>
      <c r="G431" s="25">
        <f t="shared" si="34"/>
        <v>40243</v>
      </c>
    </row>
    <row r="432" spans="1:7">
      <c r="A432" s="9">
        <f t="shared" si="30"/>
        <v>2010</v>
      </c>
      <c r="B432" s="9">
        <f>VLOOKUP($C432,Quarter_Month!$A$1:$B$13,2)</f>
        <v>1</v>
      </c>
      <c r="C432" s="9">
        <f t="shared" si="31"/>
        <v>3</v>
      </c>
      <c r="D432" s="9">
        <f t="shared" si="32"/>
        <v>7</v>
      </c>
      <c r="E432" s="8" t="str">
        <f t="shared" si="33"/>
        <v>20100307</v>
      </c>
      <c r="F432" s="24">
        <v>40244</v>
      </c>
      <c r="G432" s="25">
        <f t="shared" si="34"/>
        <v>40244</v>
      </c>
    </row>
    <row r="433" spans="1:7">
      <c r="A433" s="9">
        <f t="shared" ref="A433:A496" si="35">YEAR(F433)</f>
        <v>2010</v>
      </c>
      <c r="B433" s="9">
        <f>VLOOKUP($C433,Quarter_Month!$A$1:$B$13,2)</f>
        <v>1</v>
      </c>
      <c r="C433" s="9">
        <f t="shared" ref="C433:C496" si="36">MONTH(F433)</f>
        <v>3</v>
      </c>
      <c r="D433" s="9">
        <f t="shared" ref="D433:D496" si="37">DAY(F433)</f>
        <v>8</v>
      </c>
      <c r="E433" s="8" t="str">
        <f t="shared" ref="E433:E496" si="38">CONCATENATE(A433,IF(LEN(C433)=1,"0"&amp;C433,C433),IF(LEN(D433)=1,"0"&amp;D433,D433))</f>
        <v>20100308</v>
      </c>
      <c r="F433" s="24">
        <v>40245</v>
      </c>
      <c r="G433" s="25">
        <f t="shared" si="34"/>
        <v>40245</v>
      </c>
    </row>
    <row r="434" spans="1:7">
      <c r="A434" s="9">
        <f t="shared" si="35"/>
        <v>2010</v>
      </c>
      <c r="B434" s="9">
        <f>VLOOKUP($C434,Quarter_Month!$A$1:$B$13,2)</f>
        <v>1</v>
      </c>
      <c r="C434" s="9">
        <f t="shared" si="36"/>
        <v>3</v>
      </c>
      <c r="D434" s="9">
        <f t="shared" si="37"/>
        <v>9</v>
      </c>
      <c r="E434" s="8" t="str">
        <f t="shared" si="38"/>
        <v>20100309</v>
      </c>
      <c r="F434" s="24">
        <v>40246</v>
      </c>
      <c r="G434" s="25">
        <f t="shared" si="34"/>
        <v>40246</v>
      </c>
    </row>
    <row r="435" spans="1:7">
      <c r="A435" s="9">
        <f t="shared" si="35"/>
        <v>2010</v>
      </c>
      <c r="B435" s="9">
        <f>VLOOKUP($C435,Quarter_Month!$A$1:$B$13,2)</f>
        <v>1</v>
      </c>
      <c r="C435" s="9">
        <f t="shared" si="36"/>
        <v>3</v>
      </c>
      <c r="D435" s="9">
        <f t="shared" si="37"/>
        <v>10</v>
      </c>
      <c r="E435" s="8" t="str">
        <f t="shared" si="38"/>
        <v>20100310</v>
      </c>
      <c r="F435" s="24">
        <v>40247</v>
      </c>
      <c r="G435" s="25">
        <f t="shared" si="34"/>
        <v>40247</v>
      </c>
    </row>
    <row r="436" spans="1:7">
      <c r="A436" s="9">
        <f t="shared" si="35"/>
        <v>2010</v>
      </c>
      <c r="B436" s="9">
        <f>VLOOKUP($C436,Quarter_Month!$A$1:$B$13,2)</f>
        <v>1</v>
      </c>
      <c r="C436" s="9">
        <f t="shared" si="36"/>
        <v>3</v>
      </c>
      <c r="D436" s="9">
        <f t="shared" si="37"/>
        <v>11</v>
      </c>
      <c r="E436" s="8" t="str">
        <f t="shared" si="38"/>
        <v>20100311</v>
      </c>
      <c r="F436" s="24">
        <v>40248</v>
      </c>
      <c r="G436" s="25">
        <f t="shared" si="34"/>
        <v>40248</v>
      </c>
    </row>
    <row r="437" spans="1:7">
      <c r="A437" s="9">
        <f t="shared" si="35"/>
        <v>2010</v>
      </c>
      <c r="B437" s="9">
        <f>VLOOKUP($C437,Quarter_Month!$A$1:$B$13,2)</f>
        <v>1</v>
      </c>
      <c r="C437" s="9">
        <f t="shared" si="36"/>
        <v>3</v>
      </c>
      <c r="D437" s="9">
        <f t="shared" si="37"/>
        <v>12</v>
      </c>
      <c r="E437" s="8" t="str">
        <f t="shared" si="38"/>
        <v>20100312</v>
      </c>
      <c r="F437" s="24">
        <v>40249</v>
      </c>
      <c r="G437" s="25">
        <f t="shared" si="34"/>
        <v>40249</v>
      </c>
    </row>
    <row r="438" spans="1:7">
      <c r="A438" s="9">
        <f t="shared" si="35"/>
        <v>2010</v>
      </c>
      <c r="B438" s="9">
        <f>VLOOKUP($C438,Quarter_Month!$A$1:$B$13,2)</f>
        <v>1</v>
      </c>
      <c r="C438" s="9">
        <f t="shared" si="36"/>
        <v>3</v>
      </c>
      <c r="D438" s="9">
        <f t="shared" si="37"/>
        <v>13</v>
      </c>
      <c r="E438" s="8" t="str">
        <f t="shared" si="38"/>
        <v>20100313</v>
      </c>
      <c r="F438" s="24">
        <v>40250</v>
      </c>
      <c r="G438" s="25">
        <f t="shared" si="34"/>
        <v>40250</v>
      </c>
    </row>
    <row r="439" spans="1:7">
      <c r="A439" s="9">
        <f t="shared" si="35"/>
        <v>2010</v>
      </c>
      <c r="B439" s="9">
        <f>VLOOKUP($C439,Quarter_Month!$A$1:$B$13,2)</f>
        <v>1</v>
      </c>
      <c r="C439" s="9">
        <f t="shared" si="36"/>
        <v>3</v>
      </c>
      <c r="D439" s="9">
        <f t="shared" si="37"/>
        <v>14</v>
      </c>
      <c r="E439" s="8" t="str">
        <f t="shared" si="38"/>
        <v>20100314</v>
      </c>
      <c r="F439" s="24">
        <v>40251</v>
      </c>
      <c r="G439" s="25">
        <f t="shared" si="34"/>
        <v>40251</v>
      </c>
    </row>
    <row r="440" spans="1:7">
      <c r="A440" s="9">
        <f t="shared" si="35"/>
        <v>2010</v>
      </c>
      <c r="B440" s="9">
        <f>VLOOKUP($C440,Quarter_Month!$A$1:$B$13,2)</f>
        <v>1</v>
      </c>
      <c r="C440" s="9">
        <f t="shared" si="36"/>
        <v>3</v>
      </c>
      <c r="D440" s="9">
        <f t="shared" si="37"/>
        <v>15</v>
      </c>
      <c r="E440" s="8" t="str">
        <f t="shared" si="38"/>
        <v>20100315</v>
      </c>
      <c r="F440" s="24">
        <v>40252</v>
      </c>
      <c r="G440" s="25">
        <f t="shared" si="34"/>
        <v>40252</v>
      </c>
    </row>
    <row r="441" spans="1:7">
      <c r="A441" s="9">
        <f t="shared" si="35"/>
        <v>2010</v>
      </c>
      <c r="B441" s="9">
        <f>VLOOKUP($C441,Quarter_Month!$A$1:$B$13,2)</f>
        <v>1</v>
      </c>
      <c r="C441" s="9">
        <f t="shared" si="36"/>
        <v>3</v>
      </c>
      <c r="D441" s="9">
        <f t="shared" si="37"/>
        <v>16</v>
      </c>
      <c r="E441" s="8" t="str">
        <f t="shared" si="38"/>
        <v>20100316</v>
      </c>
      <c r="F441" s="24">
        <v>40253</v>
      </c>
      <c r="G441" s="25">
        <f t="shared" si="34"/>
        <v>40253</v>
      </c>
    </row>
    <row r="442" spans="1:7">
      <c r="A442" s="9">
        <f t="shared" si="35"/>
        <v>2010</v>
      </c>
      <c r="B442" s="9">
        <f>VLOOKUP($C442,Quarter_Month!$A$1:$B$13,2)</f>
        <v>1</v>
      </c>
      <c r="C442" s="9">
        <f t="shared" si="36"/>
        <v>3</v>
      </c>
      <c r="D442" s="9">
        <f t="shared" si="37"/>
        <v>17</v>
      </c>
      <c r="E442" s="8" t="str">
        <f t="shared" si="38"/>
        <v>20100317</v>
      </c>
      <c r="F442" s="24">
        <v>40254</v>
      </c>
      <c r="G442" s="25">
        <f t="shared" si="34"/>
        <v>40254</v>
      </c>
    </row>
    <row r="443" spans="1:7">
      <c r="A443" s="9">
        <f t="shared" si="35"/>
        <v>2010</v>
      </c>
      <c r="B443" s="9">
        <f>VLOOKUP($C443,Quarter_Month!$A$1:$B$13,2)</f>
        <v>1</v>
      </c>
      <c r="C443" s="9">
        <f t="shared" si="36"/>
        <v>3</v>
      </c>
      <c r="D443" s="9">
        <f t="shared" si="37"/>
        <v>18</v>
      </c>
      <c r="E443" s="8" t="str">
        <f t="shared" si="38"/>
        <v>20100318</v>
      </c>
      <c r="F443" s="24">
        <v>40255</v>
      </c>
      <c r="G443" s="25">
        <f t="shared" si="34"/>
        <v>40255</v>
      </c>
    </row>
    <row r="444" spans="1:7">
      <c r="A444" s="9">
        <f t="shared" si="35"/>
        <v>2010</v>
      </c>
      <c r="B444" s="9">
        <f>VLOOKUP($C444,Quarter_Month!$A$1:$B$13,2)</f>
        <v>1</v>
      </c>
      <c r="C444" s="9">
        <f t="shared" si="36"/>
        <v>3</v>
      </c>
      <c r="D444" s="9">
        <f t="shared" si="37"/>
        <v>19</v>
      </c>
      <c r="E444" s="8" t="str">
        <f t="shared" si="38"/>
        <v>20100319</v>
      </c>
      <c r="F444" s="24">
        <v>40256</v>
      </c>
      <c r="G444" s="25">
        <f t="shared" si="34"/>
        <v>40256</v>
      </c>
    </row>
    <row r="445" spans="1:7">
      <c r="A445" s="9">
        <f t="shared" si="35"/>
        <v>2010</v>
      </c>
      <c r="B445" s="9">
        <f>VLOOKUP($C445,Quarter_Month!$A$1:$B$13,2)</f>
        <v>1</v>
      </c>
      <c r="C445" s="9">
        <f t="shared" si="36"/>
        <v>3</v>
      </c>
      <c r="D445" s="9">
        <f t="shared" si="37"/>
        <v>20</v>
      </c>
      <c r="E445" s="8" t="str">
        <f t="shared" si="38"/>
        <v>20100320</v>
      </c>
      <c r="F445" s="24">
        <v>40257</v>
      </c>
      <c r="G445" s="25">
        <f t="shared" si="34"/>
        <v>40257</v>
      </c>
    </row>
    <row r="446" spans="1:7">
      <c r="A446" s="9">
        <f t="shared" si="35"/>
        <v>2010</v>
      </c>
      <c r="B446" s="9">
        <f>VLOOKUP($C446,Quarter_Month!$A$1:$B$13,2)</f>
        <v>1</v>
      </c>
      <c r="C446" s="9">
        <f t="shared" si="36"/>
        <v>3</v>
      </c>
      <c r="D446" s="9">
        <f t="shared" si="37"/>
        <v>21</v>
      </c>
      <c r="E446" s="8" t="str">
        <f t="shared" si="38"/>
        <v>20100321</v>
      </c>
      <c r="F446" s="24">
        <v>40258</v>
      </c>
      <c r="G446" s="25">
        <f t="shared" si="34"/>
        <v>40258</v>
      </c>
    </row>
    <row r="447" spans="1:7">
      <c r="A447" s="9">
        <f t="shared" si="35"/>
        <v>2010</v>
      </c>
      <c r="B447" s="9">
        <f>VLOOKUP($C447,Quarter_Month!$A$1:$B$13,2)</f>
        <v>1</v>
      </c>
      <c r="C447" s="9">
        <f t="shared" si="36"/>
        <v>3</v>
      </c>
      <c r="D447" s="9">
        <f t="shared" si="37"/>
        <v>22</v>
      </c>
      <c r="E447" s="8" t="str">
        <f t="shared" si="38"/>
        <v>20100322</v>
      </c>
      <c r="F447" s="24">
        <v>40259</v>
      </c>
      <c r="G447" s="25">
        <f t="shared" si="34"/>
        <v>40259</v>
      </c>
    </row>
    <row r="448" spans="1:7">
      <c r="A448" s="9">
        <f t="shared" si="35"/>
        <v>2010</v>
      </c>
      <c r="B448" s="9">
        <f>VLOOKUP($C448,Quarter_Month!$A$1:$B$13,2)</f>
        <v>1</v>
      </c>
      <c r="C448" s="9">
        <f t="shared" si="36"/>
        <v>3</v>
      </c>
      <c r="D448" s="9">
        <f t="shared" si="37"/>
        <v>23</v>
      </c>
      <c r="E448" s="8" t="str">
        <f t="shared" si="38"/>
        <v>20100323</v>
      </c>
      <c r="F448" s="24">
        <v>40260</v>
      </c>
      <c r="G448" s="25">
        <f t="shared" si="34"/>
        <v>40260</v>
      </c>
    </row>
    <row r="449" spans="1:7">
      <c r="A449" s="9">
        <f t="shared" si="35"/>
        <v>2010</v>
      </c>
      <c r="B449" s="9">
        <f>VLOOKUP($C449,Quarter_Month!$A$1:$B$13,2)</f>
        <v>1</v>
      </c>
      <c r="C449" s="9">
        <f t="shared" si="36"/>
        <v>3</v>
      </c>
      <c r="D449" s="9">
        <f t="shared" si="37"/>
        <v>24</v>
      </c>
      <c r="E449" s="8" t="str">
        <f t="shared" si="38"/>
        <v>20100324</v>
      </c>
      <c r="F449" s="24">
        <v>40261</v>
      </c>
      <c r="G449" s="25">
        <f t="shared" si="34"/>
        <v>40261</v>
      </c>
    </row>
    <row r="450" spans="1:7">
      <c r="A450" s="9">
        <f t="shared" si="35"/>
        <v>2010</v>
      </c>
      <c r="B450" s="9">
        <f>VLOOKUP($C450,Quarter_Month!$A$1:$B$13,2)</f>
        <v>1</v>
      </c>
      <c r="C450" s="9">
        <f t="shared" si="36"/>
        <v>3</v>
      </c>
      <c r="D450" s="9">
        <f t="shared" si="37"/>
        <v>25</v>
      </c>
      <c r="E450" s="8" t="str">
        <f t="shared" si="38"/>
        <v>20100325</v>
      </c>
      <c r="F450" s="24">
        <v>40262</v>
      </c>
      <c r="G450" s="25">
        <f t="shared" si="34"/>
        <v>40262</v>
      </c>
    </row>
    <row r="451" spans="1:7">
      <c r="A451" s="9">
        <f t="shared" si="35"/>
        <v>2010</v>
      </c>
      <c r="B451" s="9">
        <f>VLOOKUP($C451,Quarter_Month!$A$1:$B$13,2)</f>
        <v>1</v>
      </c>
      <c r="C451" s="9">
        <f t="shared" si="36"/>
        <v>3</v>
      </c>
      <c r="D451" s="9">
        <f t="shared" si="37"/>
        <v>26</v>
      </c>
      <c r="E451" s="8" t="str">
        <f t="shared" si="38"/>
        <v>20100326</v>
      </c>
      <c r="F451" s="24">
        <v>40263</v>
      </c>
      <c r="G451" s="25">
        <f t="shared" ref="G451:G514" si="39">F451</f>
        <v>40263</v>
      </c>
    </row>
    <row r="452" spans="1:7">
      <c r="A452" s="9">
        <f t="shared" si="35"/>
        <v>2010</v>
      </c>
      <c r="B452" s="9">
        <f>VLOOKUP($C452,Quarter_Month!$A$1:$B$13,2)</f>
        <v>1</v>
      </c>
      <c r="C452" s="9">
        <f t="shared" si="36"/>
        <v>3</v>
      </c>
      <c r="D452" s="9">
        <f t="shared" si="37"/>
        <v>27</v>
      </c>
      <c r="E452" s="8" t="str">
        <f t="shared" si="38"/>
        <v>20100327</v>
      </c>
      <c r="F452" s="24">
        <v>40264</v>
      </c>
      <c r="G452" s="25">
        <f t="shared" si="39"/>
        <v>40264</v>
      </c>
    </row>
    <row r="453" spans="1:7">
      <c r="A453" s="9">
        <f t="shared" si="35"/>
        <v>2010</v>
      </c>
      <c r="B453" s="9">
        <f>VLOOKUP($C453,Quarter_Month!$A$1:$B$13,2)</f>
        <v>1</v>
      </c>
      <c r="C453" s="9">
        <f t="shared" si="36"/>
        <v>3</v>
      </c>
      <c r="D453" s="9">
        <f t="shared" si="37"/>
        <v>28</v>
      </c>
      <c r="E453" s="8" t="str">
        <f t="shared" si="38"/>
        <v>20100328</v>
      </c>
      <c r="F453" s="24">
        <v>40265</v>
      </c>
      <c r="G453" s="25">
        <f t="shared" si="39"/>
        <v>40265</v>
      </c>
    </row>
    <row r="454" spans="1:7">
      <c r="A454" s="9">
        <f t="shared" si="35"/>
        <v>2010</v>
      </c>
      <c r="B454" s="9">
        <f>VLOOKUP($C454,Quarter_Month!$A$1:$B$13,2)</f>
        <v>1</v>
      </c>
      <c r="C454" s="9">
        <f t="shared" si="36"/>
        <v>3</v>
      </c>
      <c r="D454" s="9">
        <f t="shared" si="37"/>
        <v>29</v>
      </c>
      <c r="E454" s="8" t="str">
        <f t="shared" si="38"/>
        <v>20100329</v>
      </c>
      <c r="F454" s="24">
        <v>40266</v>
      </c>
      <c r="G454" s="25">
        <f t="shared" si="39"/>
        <v>40266</v>
      </c>
    </row>
    <row r="455" spans="1:7">
      <c r="A455" s="9">
        <f t="shared" si="35"/>
        <v>2010</v>
      </c>
      <c r="B455" s="9">
        <f>VLOOKUP($C455,Quarter_Month!$A$1:$B$13,2)</f>
        <v>1</v>
      </c>
      <c r="C455" s="9">
        <f t="shared" si="36"/>
        <v>3</v>
      </c>
      <c r="D455" s="9">
        <f t="shared" si="37"/>
        <v>30</v>
      </c>
      <c r="E455" s="8" t="str">
        <f t="shared" si="38"/>
        <v>20100330</v>
      </c>
      <c r="F455" s="24">
        <v>40267</v>
      </c>
      <c r="G455" s="25">
        <f t="shared" si="39"/>
        <v>40267</v>
      </c>
    </row>
    <row r="456" spans="1:7">
      <c r="A456" s="9">
        <f t="shared" si="35"/>
        <v>2010</v>
      </c>
      <c r="B456" s="9">
        <f>VLOOKUP($C456,Quarter_Month!$A$1:$B$13,2)</f>
        <v>1</v>
      </c>
      <c r="C456" s="9">
        <f t="shared" si="36"/>
        <v>3</v>
      </c>
      <c r="D456" s="9">
        <f t="shared" si="37"/>
        <v>31</v>
      </c>
      <c r="E456" s="8" t="str">
        <f t="shared" si="38"/>
        <v>20100331</v>
      </c>
      <c r="F456" s="24">
        <v>40268</v>
      </c>
      <c r="G456" s="25">
        <f t="shared" si="39"/>
        <v>40268</v>
      </c>
    </row>
    <row r="457" spans="1:7">
      <c r="A457" s="9">
        <f t="shared" si="35"/>
        <v>2010</v>
      </c>
      <c r="B457" s="9">
        <f>VLOOKUP($C457,Quarter_Month!$A$1:$B$13,2)</f>
        <v>2</v>
      </c>
      <c r="C457" s="9">
        <f t="shared" si="36"/>
        <v>4</v>
      </c>
      <c r="D457" s="9">
        <f t="shared" si="37"/>
        <v>1</v>
      </c>
      <c r="E457" s="8" t="str">
        <f t="shared" si="38"/>
        <v>20100401</v>
      </c>
      <c r="F457" s="24">
        <v>40269</v>
      </c>
      <c r="G457" s="25">
        <f t="shared" si="39"/>
        <v>40269</v>
      </c>
    </row>
    <row r="458" spans="1:7">
      <c r="A458" s="9">
        <f t="shared" si="35"/>
        <v>2010</v>
      </c>
      <c r="B458" s="9">
        <f>VLOOKUP($C458,Quarter_Month!$A$1:$B$13,2)</f>
        <v>2</v>
      </c>
      <c r="C458" s="9">
        <f t="shared" si="36"/>
        <v>4</v>
      </c>
      <c r="D458" s="9">
        <f t="shared" si="37"/>
        <v>2</v>
      </c>
      <c r="E458" s="8" t="str">
        <f t="shared" si="38"/>
        <v>20100402</v>
      </c>
      <c r="F458" s="24">
        <v>40270</v>
      </c>
      <c r="G458" s="25">
        <f t="shared" si="39"/>
        <v>40270</v>
      </c>
    </row>
    <row r="459" spans="1:7">
      <c r="A459" s="9">
        <f t="shared" si="35"/>
        <v>2010</v>
      </c>
      <c r="B459" s="9">
        <f>VLOOKUP($C459,Quarter_Month!$A$1:$B$13,2)</f>
        <v>2</v>
      </c>
      <c r="C459" s="9">
        <f t="shared" si="36"/>
        <v>4</v>
      </c>
      <c r="D459" s="9">
        <f t="shared" si="37"/>
        <v>3</v>
      </c>
      <c r="E459" s="8" t="str">
        <f t="shared" si="38"/>
        <v>20100403</v>
      </c>
      <c r="F459" s="24">
        <v>40271</v>
      </c>
      <c r="G459" s="25">
        <f t="shared" si="39"/>
        <v>40271</v>
      </c>
    </row>
    <row r="460" spans="1:7">
      <c r="A460" s="9">
        <f t="shared" si="35"/>
        <v>2010</v>
      </c>
      <c r="B460" s="9">
        <f>VLOOKUP($C460,Quarter_Month!$A$1:$B$13,2)</f>
        <v>2</v>
      </c>
      <c r="C460" s="9">
        <f t="shared" si="36"/>
        <v>4</v>
      </c>
      <c r="D460" s="9">
        <f t="shared" si="37"/>
        <v>4</v>
      </c>
      <c r="E460" s="8" t="str">
        <f t="shared" si="38"/>
        <v>20100404</v>
      </c>
      <c r="F460" s="24">
        <v>40272</v>
      </c>
      <c r="G460" s="25">
        <f t="shared" si="39"/>
        <v>40272</v>
      </c>
    </row>
    <row r="461" spans="1:7">
      <c r="A461" s="9">
        <f t="shared" si="35"/>
        <v>2010</v>
      </c>
      <c r="B461" s="9">
        <f>VLOOKUP($C461,Quarter_Month!$A$1:$B$13,2)</f>
        <v>2</v>
      </c>
      <c r="C461" s="9">
        <f t="shared" si="36"/>
        <v>4</v>
      </c>
      <c r="D461" s="9">
        <f t="shared" si="37"/>
        <v>5</v>
      </c>
      <c r="E461" s="8" t="str">
        <f t="shared" si="38"/>
        <v>20100405</v>
      </c>
      <c r="F461" s="24">
        <v>40273</v>
      </c>
      <c r="G461" s="25">
        <f t="shared" si="39"/>
        <v>40273</v>
      </c>
    </row>
    <row r="462" spans="1:7">
      <c r="A462" s="9">
        <f t="shared" si="35"/>
        <v>2010</v>
      </c>
      <c r="B462" s="9">
        <f>VLOOKUP($C462,Quarter_Month!$A$1:$B$13,2)</f>
        <v>2</v>
      </c>
      <c r="C462" s="9">
        <f t="shared" si="36"/>
        <v>4</v>
      </c>
      <c r="D462" s="9">
        <f t="shared" si="37"/>
        <v>6</v>
      </c>
      <c r="E462" s="8" t="str">
        <f t="shared" si="38"/>
        <v>20100406</v>
      </c>
      <c r="F462" s="24">
        <v>40274</v>
      </c>
      <c r="G462" s="25">
        <f t="shared" si="39"/>
        <v>40274</v>
      </c>
    </row>
    <row r="463" spans="1:7">
      <c r="A463" s="9">
        <f t="shared" si="35"/>
        <v>2010</v>
      </c>
      <c r="B463" s="9">
        <f>VLOOKUP($C463,Quarter_Month!$A$1:$B$13,2)</f>
        <v>2</v>
      </c>
      <c r="C463" s="9">
        <f t="shared" si="36"/>
        <v>4</v>
      </c>
      <c r="D463" s="9">
        <f t="shared" si="37"/>
        <v>7</v>
      </c>
      <c r="E463" s="8" t="str">
        <f t="shared" si="38"/>
        <v>20100407</v>
      </c>
      <c r="F463" s="24">
        <v>40275</v>
      </c>
      <c r="G463" s="25">
        <f t="shared" si="39"/>
        <v>40275</v>
      </c>
    </row>
    <row r="464" spans="1:7">
      <c r="A464" s="9">
        <f t="shared" si="35"/>
        <v>2010</v>
      </c>
      <c r="B464" s="9">
        <f>VLOOKUP($C464,Quarter_Month!$A$1:$B$13,2)</f>
        <v>2</v>
      </c>
      <c r="C464" s="9">
        <f t="shared" si="36"/>
        <v>4</v>
      </c>
      <c r="D464" s="9">
        <f t="shared" si="37"/>
        <v>8</v>
      </c>
      <c r="E464" s="8" t="str">
        <f t="shared" si="38"/>
        <v>20100408</v>
      </c>
      <c r="F464" s="24">
        <v>40276</v>
      </c>
      <c r="G464" s="25">
        <f t="shared" si="39"/>
        <v>40276</v>
      </c>
    </row>
    <row r="465" spans="1:7">
      <c r="A465" s="9">
        <f t="shared" si="35"/>
        <v>2010</v>
      </c>
      <c r="B465" s="9">
        <f>VLOOKUP($C465,Quarter_Month!$A$1:$B$13,2)</f>
        <v>2</v>
      </c>
      <c r="C465" s="9">
        <f t="shared" si="36"/>
        <v>4</v>
      </c>
      <c r="D465" s="9">
        <f t="shared" si="37"/>
        <v>9</v>
      </c>
      <c r="E465" s="8" t="str">
        <f t="shared" si="38"/>
        <v>20100409</v>
      </c>
      <c r="F465" s="24">
        <v>40277</v>
      </c>
      <c r="G465" s="25">
        <f t="shared" si="39"/>
        <v>40277</v>
      </c>
    </row>
    <row r="466" spans="1:7">
      <c r="A466" s="9">
        <f t="shared" si="35"/>
        <v>2010</v>
      </c>
      <c r="B466" s="9">
        <f>VLOOKUP($C466,Quarter_Month!$A$1:$B$13,2)</f>
        <v>2</v>
      </c>
      <c r="C466" s="9">
        <f t="shared" si="36"/>
        <v>4</v>
      </c>
      <c r="D466" s="9">
        <f t="shared" si="37"/>
        <v>10</v>
      </c>
      <c r="E466" s="8" t="str">
        <f t="shared" si="38"/>
        <v>20100410</v>
      </c>
      <c r="F466" s="24">
        <v>40278</v>
      </c>
      <c r="G466" s="25">
        <f t="shared" si="39"/>
        <v>40278</v>
      </c>
    </row>
    <row r="467" spans="1:7">
      <c r="A467" s="9">
        <f t="shared" si="35"/>
        <v>2010</v>
      </c>
      <c r="B467" s="9">
        <f>VLOOKUP($C467,Quarter_Month!$A$1:$B$13,2)</f>
        <v>2</v>
      </c>
      <c r="C467" s="9">
        <f t="shared" si="36"/>
        <v>4</v>
      </c>
      <c r="D467" s="9">
        <f t="shared" si="37"/>
        <v>11</v>
      </c>
      <c r="E467" s="8" t="str">
        <f t="shared" si="38"/>
        <v>20100411</v>
      </c>
      <c r="F467" s="24">
        <v>40279</v>
      </c>
      <c r="G467" s="25">
        <f t="shared" si="39"/>
        <v>40279</v>
      </c>
    </row>
    <row r="468" spans="1:7">
      <c r="A468" s="9">
        <f t="shared" si="35"/>
        <v>2010</v>
      </c>
      <c r="B468" s="9">
        <f>VLOOKUP($C468,Quarter_Month!$A$1:$B$13,2)</f>
        <v>2</v>
      </c>
      <c r="C468" s="9">
        <f t="shared" si="36"/>
        <v>4</v>
      </c>
      <c r="D468" s="9">
        <f t="shared" si="37"/>
        <v>12</v>
      </c>
      <c r="E468" s="8" t="str">
        <f t="shared" si="38"/>
        <v>20100412</v>
      </c>
      <c r="F468" s="24">
        <v>40280</v>
      </c>
      <c r="G468" s="25">
        <f t="shared" si="39"/>
        <v>40280</v>
      </c>
    </row>
    <row r="469" spans="1:7">
      <c r="A469" s="9">
        <f t="shared" si="35"/>
        <v>2010</v>
      </c>
      <c r="B469" s="9">
        <f>VLOOKUP($C469,Quarter_Month!$A$1:$B$13,2)</f>
        <v>2</v>
      </c>
      <c r="C469" s="9">
        <f t="shared" si="36"/>
        <v>4</v>
      </c>
      <c r="D469" s="9">
        <f t="shared" si="37"/>
        <v>13</v>
      </c>
      <c r="E469" s="8" t="str">
        <f t="shared" si="38"/>
        <v>20100413</v>
      </c>
      <c r="F469" s="24">
        <v>40281</v>
      </c>
      <c r="G469" s="25">
        <f t="shared" si="39"/>
        <v>40281</v>
      </c>
    </row>
    <row r="470" spans="1:7">
      <c r="A470" s="9">
        <f t="shared" si="35"/>
        <v>2010</v>
      </c>
      <c r="B470" s="9">
        <f>VLOOKUP($C470,Quarter_Month!$A$1:$B$13,2)</f>
        <v>2</v>
      </c>
      <c r="C470" s="9">
        <f t="shared" si="36"/>
        <v>4</v>
      </c>
      <c r="D470" s="9">
        <f t="shared" si="37"/>
        <v>14</v>
      </c>
      <c r="E470" s="8" t="str">
        <f t="shared" si="38"/>
        <v>20100414</v>
      </c>
      <c r="F470" s="24">
        <v>40282</v>
      </c>
      <c r="G470" s="25">
        <f t="shared" si="39"/>
        <v>40282</v>
      </c>
    </row>
    <row r="471" spans="1:7">
      <c r="A471" s="9">
        <f t="shared" si="35"/>
        <v>2010</v>
      </c>
      <c r="B471" s="9">
        <f>VLOOKUP($C471,Quarter_Month!$A$1:$B$13,2)</f>
        <v>2</v>
      </c>
      <c r="C471" s="9">
        <f t="shared" si="36"/>
        <v>4</v>
      </c>
      <c r="D471" s="9">
        <f t="shared" si="37"/>
        <v>15</v>
      </c>
      <c r="E471" s="8" t="str">
        <f t="shared" si="38"/>
        <v>20100415</v>
      </c>
      <c r="F471" s="24">
        <v>40283</v>
      </c>
      <c r="G471" s="25">
        <f t="shared" si="39"/>
        <v>40283</v>
      </c>
    </row>
    <row r="472" spans="1:7">
      <c r="A472" s="9">
        <f t="shared" si="35"/>
        <v>2010</v>
      </c>
      <c r="B472" s="9">
        <f>VLOOKUP($C472,Quarter_Month!$A$1:$B$13,2)</f>
        <v>2</v>
      </c>
      <c r="C472" s="9">
        <f t="shared" si="36"/>
        <v>4</v>
      </c>
      <c r="D472" s="9">
        <f t="shared" si="37"/>
        <v>16</v>
      </c>
      <c r="E472" s="8" t="str">
        <f t="shared" si="38"/>
        <v>20100416</v>
      </c>
      <c r="F472" s="24">
        <v>40284</v>
      </c>
      <c r="G472" s="25">
        <f t="shared" si="39"/>
        <v>40284</v>
      </c>
    </row>
    <row r="473" spans="1:7">
      <c r="A473" s="9">
        <f t="shared" si="35"/>
        <v>2010</v>
      </c>
      <c r="B473" s="9">
        <f>VLOOKUP($C473,Quarter_Month!$A$1:$B$13,2)</f>
        <v>2</v>
      </c>
      <c r="C473" s="9">
        <f t="shared" si="36"/>
        <v>4</v>
      </c>
      <c r="D473" s="9">
        <f t="shared" si="37"/>
        <v>17</v>
      </c>
      <c r="E473" s="8" t="str">
        <f t="shared" si="38"/>
        <v>20100417</v>
      </c>
      <c r="F473" s="24">
        <v>40285</v>
      </c>
      <c r="G473" s="25">
        <f t="shared" si="39"/>
        <v>40285</v>
      </c>
    </row>
    <row r="474" spans="1:7">
      <c r="A474" s="9">
        <f t="shared" si="35"/>
        <v>2010</v>
      </c>
      <c r="B474" s="9">
        <f>VLOOKUP($C474,Quarter_Month!$A$1:$B$13,2)</f>
        <v>2</v>
      </c>
      <c r="C474" s="9">
        <f t="shared" si="36"/>
        <v>4</v>
      </c>
      <c r="D474" s="9">
        <f t="shared" si="37"/>
        <v>18</v>
      </c>
      <c r="E474" s="8" t="str">
        <f t="shared" si="38"/>
        <v>20100418</v>
      </c>
      <c r="F474" s="24">
        <v>40286</v>
      </c>
      <c r="G474" s="25">
        <f t="shared" si="39"/>
        <v>40286</v>
      </c>
    </row>
    <row r="475" spans="1:7">
      <c r="A475" s="9">
        <f t="shared" si="35"/>
        <v>2010</v>
      </c>
      <c r="B475" s="9">
        <f>VLOOKUP($C475,Quarter_Month!$A$1:$B$13,2)</f>
        <v>2</v>
      </c>
      <c r="C475" s="9">
        <f t="shared" si="36"/>
        <v>4</v>
      </c>
      <c r="D475" s="9">
        <f t="shared" si="37"/>
        <v>19</v>
      </c>
      <c r="E475" s="8" t="str">
        <f t="shared" si="38"/>
        <v>20100419</v>
      </c>
      <c r="F475" s="24">
        <v>40287</v>
      </c>
      <c r="G475" s="25">
        <f t="shared" si="39"/>
        <v>40287</v>
      </c>
    </row>
    <row r="476" spans="1:7">
      <c r="A476" s="9">
        <f t="shared" si="35"/>
        <v>2010</v>
      </c>
      <c r="B476" s="9">
        <f>VLOOKUP($C476,Quarter_Month!$A$1:$B$13,2)</f>
        <v>2</v>
      </c>
      <c r="C476" s="9">
        <f t="shared" si="36"/>
        <v>4</v>
      </c>
      <c r="D476" s="9">
        <f t="shared" si="37"/>
        <v>20</v>
      </c>
      <c r="E476" s="8" t="str">
        <f t="shared" si="38"/>
        <v>20100420</v>
      </c>
      <c r="F476" s="24">
        <v>40288</v>
      </c>
      <c r="G476" s="25">
        <f t="shared" si="39"/>
        <v>40288</v>
      </c>
    </row>
    <row r="477" spans="1:7">
      <c r="A477" s="9">
        <f t="shared" si="35"/>
        <v>2010</v>
      </c>
      <c r="B477" s="9">
        <f>VLOOKUP($C477,Quarter_Month!$A$1:$B$13,2)</f>
        <v>2</v>
      </c>
      <c r="C477" s="9">
        <f t="shared" si="36"/>
        <v>4</v>
      </c>
      <c r="D477" s="9">
        <f t="shared" si="37"/>
        <v>21</v>
      </c>
      <c r="E477" s="8" t="str">
        <f t="shared" si="38"/>
        <v>20100421</v>
      </c>
      <c r="F477" s="24">
        <v>40289</v>
      </c>
      <c r="G477" s="25">
        <f t="shared" si="39"/>
        <v>40289</v>
      </c>
    </row>
    <row r="478" spans="1:7">
      <c r="A478" s="9">
        <f t="shared" si="35"/>
        <v>2010</v>
      </c>
      <c r="B478" s="9">
        <f>VLOOKUP($C478,Quarter_Month!$A$1:$B$13,2)</f>
        <v>2</v>
      </c>
      <c r="C478" s="9">
        <f t="shared" si="36"/>
        <v>4</v>
      </c>
      <c r="D478" s="9">
        <f t="shared" si="37"/>
        <v>22</v>
      </c>
      <c r="E478" s="8" t="str">
        <f t="shared" si="38"/>
        <v>20100422</v>
      </c>
      <c r="F478" s="24">
        <v>40290</v>
      </c>
      <c r="G478" s="25">
        <f t="shared" si="39"/>
        <v>40290</v>
      </c>
    </row>
    <row r="479" spans="1:7">
      <c r="A479" s="9">
        <f t="shared" si="35"/>
        <v>2010</v>
      </c>
      <c r="B479" s="9">
        <f>VLOOKUP($C479,Quarter_Month!$A$1:$B$13,2)</f>
        <v>2</v>
      </c>
      <c r="C479" s="9">
        <f t="shared" si="36"/>
        <v>4</v>
      </c>
      <c r="D479" s="9">
        <f t="shared" si="37"/>
        <v>23</v>
      </c>
      <c r="E479" s="8" t="str">
        <f t="shared" si="38"/>
        <v>20100423</v>
      </c>
      <c r="F479" s="24">
        <v>40291</v>
      </c>
      <c r="G479" s="25">
        <f t="shared" si="39"/>
        <v>40291</v>
      </c>
    </row>
    <row r="480" spans="1:7">
      <c r="A480" s="9">
        <f t="shared" si="35"/>
        <v>2010</v>
      </c>
      <c r="B480" s="9">
        <f>VLOOKUP($C480,Quarter_Month!$A$1:$B$13,2)</f>
        <v>2</v>
      </c>
      <c r="C480" s="9">
        <f t="shared" si="36"/>
        <v>4</v>
      </c>
      <c r="D480" s="9">
        <f t="shared" si="37"/>
        <v>24</v>
      </c>
      <c r="E480" s="8" t="str">
        <f t="shared" si="38"/>
        <v>20100424</v>
      </c>
      <c r="F480" s="24">
        <v>40292</v>
      </c>
      <c r="G480" s="25">
        <f t="shared" si="39"/>
        <v>40292</v>
      </c>
    </row>
    <row r="481" spans="1:7">
      <c r="A481" s="9">
        <f t="shared" si="35"/>
        <v>2010</v>
      </c>
      <c r="B481" s="9">
        <f>VLOOKUP($C481,Quarter_Month!$A$1:$B$13,2)</f>
        <v>2</v>
      </c>
      <c r="C481" s="9">
        <f t="shared" si="36"/>
        <v>4</v>
      </c>
      <c r="D481" s="9">
        <f t="shared" si="37"/>
        <v>25</v>
      </c>
      <c r="E481" s="8" t="str">
        <f t="shared" si="38"/>
        <v>20100425</v>
      </c>
      <c r="F481" s="24">
        <v>40293</v>
      </c>
      <c r="G481" s="25">
        <f t="shared" si="39"/>
        <v>40293</v>
      </c>
    </row>
    <row r="482" spans="1:7">
      <c r="A482" s="9">
        <f t="shared" si="35"/>
        <v>2010</v>
      </c>
      <c r="B482" s="9">
        <f>VLOOKUP($C482,Quarter_Month!$A$1:$B$13,2)</f>
        <v>2</v>
      </c>
      <c r="C482" s="9">
        <f t="shared" si="36"/>
        <v>4</v>
      </c>
      <c r="D482" s="9">
        <f t="shared" si="37"/>
        <v>26</v>
      </c>
      <c r="E482" s="8" t="str">
        <f t="shared" si="38"/>
        <v>20100426</v>
      </c>
      <c r="F482" s="24">
        <v>40294</v>
      </c>
      <c r="G482" s="25">
        <f t="shared" si="39"/>
        <v>40294</v>
      </c>
    </row>
    <row r="483" spans="1:7">
      <c r="A483" s="9">
        <f t="shared" si="35"/>
        <v>2010</v>
      </c>
      <c r="B483" s="9">
        <f>VLOOKUP($C483,Quarter_Month!$A$1:$B$13,2)</f>
        <v>2</v>
      </c>
      <c r="C483" s="9">
        <f t="shared" si="36"/>
        <v>4</v>
      </c>
      <c r="D483" s="9">
        <f t="shared" si="37"/>
        <v>27</v>
      </c>
      <c r="E483" s="8" t="str">
        <f t="shared" si="38"/>
        <v>20100427</v>
      </c>
      <c r="F483" s="24">
        <v>40295</v>
      </c>
      <c r="G483" s="25">
        <f t="shared" si="39"/>
        <v>40295</v>
      </c>
    </row>
    <row r="484" spans="1:7">
      <c r="A484" s="9">
        <f t="shared" si="35"/>
        <v>2010</v>
      </c>
      <c r="B484" s="9">
        <f>VLOOKUP($C484,Quarter_Month!$A$1:$B$13,2)</f>
        <v>2</v>
      </c>
      <c r="C484" s="9">
        <f t="shared" si="36"/>
        <v>4</v>
      </c>
      <c r="D484" s="9">
        <f t="shared" si="37"/>
        <v>28</v>
      </c>
      <c r="E484" s="8" t="str">
        <f t="shared" si="38"/>
        <v>20100428</v>
      </c>
      <c r="F484" s="24">
        <v>40296</v>
      </c>
      <c r="G484" s="25">
        <f t="shared" si="39"/>
        <v>40296</v>
      </c>
    </row>
    <row r="485" spans="1:7">
      <c r="A485" s="9">
        <f t="shared" si="35"/>
        <v>2010</v>
      </c>
      <c r="B485" s="9">
        <f>VLOOKUP($C485,Quarter_Month!$A$1:$B$13,2)</f>
        <v>2</v>
      </c>
      <c r="C485" s="9">
        <f t="shared" si="36"/>
        <v>4</v>
      </c>
      <c r="D485" s="9">
        <f t="shared" si="37"/>
        <v>29</v>
      </c>
      <c r="E485" s="8" t="str">
        <f t="shared" si="38"/>
        <v>20100429</v>
      </c>
      <c r="F485" s="24">
        <v>40297</v>
      </c>
      <c r="G485" s="25">
        <f t="shared" si="39"/>
        <v>40297</v>
      </c>
    </row>
    <row r="486" spans="1:7">
      <c r="A486" s="9">
        <f t="shared" si="35"/>
        <v>2010</v>
      </c>
      <c r="B486" s="9">
        <f>VLOOKUP($C486,Quarter_Month!$A$1:$B$13,2)</f>
        <v>2</v>
      </c>
      <c r="C486" s="9">
        <f t="shared" si="36"/>
        <v>4</v>
      </c>
      <c r="D486" s="9">
        <f t="shared" si="37"/>
        <v>30</v>
      </c>
      <c r="E486" s="8" t="str">
        <f t="shared" si="38"/>
        <v>20100430</v>
      </c>
      <c r="F486" s="24">
        <v>40298</v>
      </c>
      <c r="G486" s="25">
        <f t="shared" si="39"/>
        <v>40298</v>
      </c>
    </row>
    <row r="487" spans="1:7">
      <c r="A487" s="9">
        <f t="shared" si="35"/>
        <v>2010</v>
      </c>
      <c r="B487" s="9">
        <f>VLOOKUP($C487,Quarter_Month!$A$1:$B$13,2)</f>
        <v>2</v>
      </c>
      <c r="C487" s="9">
        <f t="shared" si="36"/>
        <v>5</v>
      </c>
      <c r="D487" s="9">
        <f t="shared" si="37"/>
        <v>1</v>
      </c>
      <c r="E487" s="8" t="str">
        <f t="shared" si="38"/>
        <v>20100501</v>
      </c>
      <c r="F487" s="24">
        <v>40299</v>
      </c>
      <c r="G487" s="25">
        <f t="shared" si="39"/>
        <v>40299</v>
      </c>
    </row>
    <row r="488" spans="1:7">
      <c r="A488" s="9">
        <f t="shared" si="35"/>
        <v>2010</v>
      </c>
      <c r="B488" s="9">
        <f>VLOOKUP($C488,Quarter_Month!$A$1:$B$13,2)</f>
        <v>2</v>
      </c>
      <c r="C488" s="9">
        <f t="shared" si="36"/>
        <v>5</v>
      </c>
      <c r="D488" s="9">
        <f t="shared" si="37"/>
        <v>2</v>
      </c>
      <c r="E488" s="8" t="str">
        <f t="shared" si="38"/>
        <v>20100502</v>
      </c>
      <c r="F488" s="24">
        <v>40300</v>
      </c>
      <c r="G488" s="25">
        <f t="shared" si="39"/>
        <v>40300</v>
      </c>
    </row>
    <row r="489" spans="1:7">
      <c r="A489" s="9">
        <f t="shared" si="35"/>
        <v>2010</v>
      </c>
      <c r="B489" s="9">
        <f>VLOOKUP($C489,Quarter_Month!$A$1:$B$13,2)</f>
        <v>2</v>
      </c>
      <c r="C489" s="9">
        <f t="shared" si="36"/>
        <v>5</v>
      </c>
      <c r="D489" s="9">
        <f t="shared" si="37"/>
        <v>3</v>
      </c>
      <c r="E489" s="8" t="str">
        <f t="shared" si="38"/>
        <v>20100503</v>
      </c>
      <c r="F489" s="24">
        <v>40301</v>
      </c>
      <c r="G489" s="25">
        <f t="shared" si="39"/>
        <v>40301</v>
      </c>
    </row>
    <row r="490" spans="1:7">
      <c r="A490" s="9">
        <f t="shared" si="35"/>
        <v>2010</v>
      </c>
      <c r="B490" s="9">
        <f>VLOOKUP($C490,Quarter_Month!$A$1:$B$13,2)</f>
        <v>2</v>
      </c>
      <c r="C490" s="9">
        <f t="shared" si="36"/>
        <v>5</v>
      </c>
      <c r="D490" s="9">
        <f t="shared" si="37"/>
        <v>4</v>
      </c>
      <c r="E490" s="8" t="str">
        <f t="shared" si="38"/>
        <v>20100504</v>
      </c>
      <c r="F490" s="24">
        <v>40302</v>
      </c>
      <c r="G490" s="25">
        <f t="shared" si="39"/>
        <v>40302</v>
      </c>
    </row>
    <row r="491" spans="1:7">
      <c r="A491" s="9">
        <f t="shared" si="35"/>
        <v>2010</v>
      </c>
      <c r="B491" s="9">
        <f>VLOOKUP($C491,Quarter_Month!$A$1:$B$13,2)</f>
        <v>2</v>
      </c>
      <c r="C491" s="9">
        <f t="shared" si="36"/>
        <v>5</v>
      </c>
      <c r="D491" s="9">
        <f t="shared" si="37"/>
        <v>5</v>
      </c>
      <c r="E491" s="8" t="str">
        <f t="shared" si="38"/>
        <v>20100505</v>
      </c>
      <c r="F491" s="24">
        <v>40303</v>
      </c>
      <c r="G491" s="25">
        <f t="shared" si="39"/>
        <v>40303</v>
      </c>
    </row>
    <row r="492" spans="1:7">
      <c r="A492" s="9">
        <f t="shared" si="35"/>
        <v>2010</v>
      </c>
      <c r="B492" s="9">
        <f>VLOOKUP($C492,Quarter_Month!$A$1:$B$13,2)</f>
        <v>2</v>
      </c>
      <c r="C492" s="9">
        <f t="shared" si="36"/>
        <v>5</v>
      </c>
      <c r="D492" s="9">
        <f t="shared" si="37"/>
        <v>6</v>
      </c>
      <c r="E492" s="8" t="str">
        <f t="shared" si="38"/>
        <v>20100506</v>
      </c>
      <c r="F492" s="24">
        <v>40304</v>
      </c>
      <c r="G492" s="25">
        <f t="shared" si="39"/>
        <v>40304</v>
      </c>
    </row>
    <row r="493" spans="1:7">
      <c r="A493" s="9">
        <f t="shared" si="35"/>
        <v>2010</v>
      </c>
      <c r="B493" s="9">
        <f>VLOOKUP($C493,Quarter_Month!$A$1:$B$13,2)</f>
        <v>2</v>
      </c>
      <c r="C493" s="9">
        <f t="shared" si="36"/>
        <v>5</v>
      </c>
      <c r="D493" s="9">
        <f t="shared" si="37"/>
        <v>7</v>
      </c>
      <c r="E493" s="8" t="str">
        <f t="shared" si="38"/>
        <v>20100507</v>
      </c>
      <c r="F493" s="24">
        <v>40305</v>
      </c>
      <c r="G493" s="25">
        <f t="shared" si="39"/>
        <v>40305</v>
      </c>
    </row>
    <row r="494" spans="1:7">
      <c r="A494" s="9">
        <f t="shared" si="35"/>
        <v>2010</v>
      </c>
      <c r="B494" s="9">
        <f>VLOOKUP($C494,Quarter_Month!$A$1:$B$13,2)</f>
        <v>2</v>
      </c>
      <c r="C494" s="9">
        <f t="shared" si="36"/>
        <v>5</v>
      </c>
      <c r="D494" s="9">
        <f t="shared" si="37"/>
        <v>8</v>
      </c>
      <c r="E494" s="8" t="str">
        <f t="shared" si="38"/>
        <v>20100508</v>
      </c>
      <c r="F494" s="24">
        <v>40306</v>
      </c>
      <c r="G494" s="25">
        <f t="shared" si="39"/>
        <v>40306</v>
      </c>
    </row>
    <row r="495" spans="1:7">
      <c r="A495" s="9">
        <f t="shared" si="35"/>
        <v>2010</v>
      </c>
      <c r="B495" s="9">
        <f>VLOOKUP($C495,Quarter_Month!$A$1:$B$13,2)</f>
        <v>2</v>
      </c>
      <c r="C495" s="9">
        <f t="shared" si="36"/>
        <v>5</v>
      </c>
      <c r="D495" s="9">
        <f t="shared" si="37"/>
        <v>9</v>
      </c>
      <c r="E495" s="8" t="str">
        <f t="shared" si="38"/>
        <v>20100509</v>
      </c>
      <c r="F495" s="24">
        <v>40307</v>
      </c>
      <c r="G495" s="25">
        <f t="shared" si="39"/>
        <v>40307</v>
      </c>
    </row>
    <row r="496" spans="1:7">
      <c r="A496" s="9">
        <f t="shared" si="35"/>
        <v>2010</v>
      </c>
      <c r="B496" s="9">
        <f>VLOOKUP($C496,Quarter_Month!$A$1:$B$13,2)</f>
        <v>2</v>
      </c>
      <c r="C496" s="9">
        <f t="shared" si="36"/>
        <v>5</v>
      </c>
      <c r="D496" s="9">
        <f t="shared" si="37"/>
        <v>10</v>
      </c>
      <c r="E496" s="8" t="str">
        <f t="shared" si="38"/>
        <v>20100510</v>
      </c>
      <c r="F496" s="24">
        <v>40308</v>
      </c>
      <c r="G496" s="25">
        <f t="shared" si="39"/>
        <v>40308</v>
      </c>
    </row>
    <row r="497" spans="1:7">
      <c r="A497" s="9">
        <f t="shared" ref="A497:A560" si="40">YEAR(F497)</f>
        <v>2010</v>
      </c>
      <c r="B497" s="9">
        <f>VLOOKUP($C497,Quarter_Month!$A$1:$B$13,2)</f>
        <v>2</v>
      </c>
      <c r="C497" s="9">
        <f t="shared" ref="C497:C560" si="41">MONTH(F497)</f>
        <v>5</v>
      </c>
      <c r="D497" s="9">
        <f t="shared" ref="D497:D560" si="42">DAY(F497)</f>
        <v>11</v>
      </c>
      <c r="E497" s="8" t="str">
        <f t="shared" ref="E497:E560" si="43">CONCATENATE(A497,IF(LEN(C497)=1,"0"&amp;C497,C497),IF(LEN(D497)=1,"0"&amp;D497,D497))</f>
        <v>20100511</v>
      </c>
      <c r="F497" s="24">
        <v>40309</v>
      </c>
      <c r="G497" s="25">
        <f t="shared" si="39"/>
        <v>40309</v>
      </c>
    </row>
    <row r="498" spans="1:7">
      <c r="A498" s="9">
        <f t="shared" si="40"/>
        <v>2010</v>
      </c>
      <c r="B498" s="9">
        <f>VLOOKUP($C498,Quarter_Month!$A$1:$B$13,2)</f>
        <v>2</v>
      </c>
      <c r="C498" s="9">
        <f t="shared" si="41"/>
        <v>5</v>
      </c>
      <c r="D498" s="9">
        <f t="shared" si="42"/>
        <v>12</v>
      </c>
      <c r="E498" s="8" t="str">
        <f t="shared" si="43"/>
        <v>20100512</v>
      </c>
      <c r="F498" s="24">
        <v>40310</v>
      </c>
      <c r="G498" s="25">
        <f t="shared" si="39"/>
        <v>40310</v>
      </c>
    </row>
    <row r="499" spans="1:7">
      <c r="A499" s="9">
        <f t="shared" si="40"/>
        <v>2010</v>
      </c>
      <c r="B499" s="9">
        <f>VLOOKUP($C499,Quarter_Month!$A$1:$B$13,2)</f>
        <v>2</v>
      </c>
      <c r="C499" s="9">
        <f t="shared" si="41"/>
        <v>5</v>
      </c>
      <c r="D499" s="9">
        <f t="shared" si="42"/>
        <v>13</v>
      </c>
      <c r="E499" s="8" t="str">
        <f t="shared" si="43"/>
        <v>20100513</v>
      </c>
      <c r="F499" s="24">
        <v>40311</v>
      </c>
      <c r="G499" s="25">
        <f t="shared" si="39"/>
        <v>40311</v>
      </c>
    </row>
    <row r="500" spans="1:7">
      <c r="A500" s="9">
        <f t="shared" si="40"/>
        <v>2010</v>
      </c>
      <c r="B500" s="9">
        <f>VLOOKUP($C500,Quarter_Month!$A$1:$B$13,2)</f>
        <v>2</v>
      </c>
      <c r="C500" s="9">
        <f t="shared" si="41"/>
        <v>5</v>
      </c>
      <c r="D500" s="9">
        <f t="shared" si="42"/>
        <v>14</v>
      </c>
      <c r="E500" s="8" t="str">
        <f t="shared" si="43"/>
        <v>20100514</v>
      </c>
      <c r="F500" s="24">
        <v>40312</v>
      </c>
      <c r="G500" s="25">
        <f t="shared" si="39"/>
        <v>40312</v>
      </c>
    </row>
    <row r="501" spans="1:7">
      <c r="A501" s="9">
        <f t="shared" si="40"/>
        <v>2010</v>
      </c>
      <c r="B501" s="9">
        <f>VLOOKUP($C501,Quarter_Month!$A$1:$B$13,2)</f>
        <v>2</v>
      </c>
      <c r="C501" s="9">
        <f t="shared" si="41"/>
        <v>5</v>
      </c>
      <c r="D501" s="9">
        <f t="shared" si="42"/>
        <v>15</v>
      </c>
      <c r="E501" s="8" t="str">
        <f t="shared" si="43"/>
        <v>20100515</v>
      </c>
      <c r="F501" s="24">
        <v>40313</v>
      </c>
      <c r="G501" s="25">
        <f t="shared" si="39"/>
        <v>40313</v>
      </c>
    </row>
    <row r="502" spans="1:7">
      <c r="A502" s="9">
        <f t="shared" si="40"/>
        <v>2010</v>
      </c>
      <c r="B502" s="9">
        <f>VLOOKUP($C502,Quarter_Month!$A$1:$B$13,2)</f>
        <v>2</v>
      </c>
      <c r="C502" s="9">
        <f t="shared" si="41"/>
        <v>5</v>
      </c>
      <c r="D502" s="9">
        <f t="shared" si="42"/>
        <v>16</v>
      </c>
      <c r="E502" s="8" t="str">
        <f t="shared" si="43"/>
        <v>20100516</v>
      </c>
      <c r="F502" s="24">
        <v>40314</v>
      </c>
      <c r="G502" s="25">
        <f t="shared" si="39"/>
        <v>40314</v>
      </c>
    </row>
    <row r="503" spans="1:7">
      <c r="A503" s="9">
        <f t="shared" si="40"/>
        <v>2010</v>
      </c>
      <c r="B503" s="9">
        <f>VLOOKUP($C503,Quarter_Month!$A$1:$B$13,2)</f>
        <v>2</v>
      </c>
      <c r="C503" s="9">
        <f t="shared" si="41"/>
        <v>5</v>
      </c>
      <c r="D503" s="9">
        <f t="shared" si="42"/>
        <v>17</v>
      </c>
      <c r="E503" s="8" t="str">
        <f t="shared" si="43"/>
        <v>20100517</v>
      </c>
      <c r="F503" s="24">
        <v>40315</v>
      </c>
      <c r="G503" s="25">
        <f t="shared" si="39"/>
        <v>40315</v>
      </c>
    </row>
    <row r="504" spans="1:7">
      <c r="A504" s="9">
        <f t="shared" si="40"/>
        <v>2010</v>
      </c>
      <c r="B504" s="9">
        <f>VLOOKUP($C504,Quarter_Month!$A$1:$B$13,2)</f>
        <v>2</v>
      </c>
      <c r="C504" s="9">
        <f t="shared" si="41"/>
        <v>5</v>
      </c>
      <c r="D504" s="9">
        <f t="shared" si="42"/>
        <v>18</v>
      </c>
      <c r="E504" s="8" t="str">
        <f t="shared" si="43"/>
        <v>20100518</v>
      </c>
      <c r="F504" s="24">
        <v>40316</v>
      </c>
      <c r="G504" s="25">
        <f t="shared" si="39"/>
        <v>40316</v>
      </c>
    </row>
    <row r="505" spans="1:7">
      <c r="A505" s="9">
        <f t="shared" si="40"/>
        <v>2010</v>
      </c>
      <c r="B505" s="9">
        <f>VLOOKUP($C505,Quarter_Month!$A$1:$B$13,2)</f>
        <v>2</v>
      </c>
      <c r="C505" s="9">
        <f t="shared" si="41"/>
        <v>5</v>
      </c>
      <c r="D505" s="9">
        <f t="shared" si="42"/>
        <v>19</v>
      </c>
      <c r="E505" s="8" t="str">
        <f t="shared" si="43"/>
        <v>20100519</v>
      </c>
      <c r="F505" s="24">
        <v>40317</v>
      </c>
      <c r="G505" s="25">
        <f t="shared" si="39"/>
        <v>40317</v>
      </c>
    </row>
    <row r="506" spans="1:7">
      <c r="A506" s="9">
        <f t="shared" si="40"/>
        <v>2010</v>
      </c>
      <c r="B506" s="9">
        <f>VLOOKUP($C506,Quarter_Month!$A$1:$B$13,2)</f>
        <v>2</v>
      </c>
      <c r="C506" s="9">
        <f t="shared" si="41"/>
        <v>5</v>
      </c>
      <c r="D506" s="9">
        <f t="shared" si="42"/>
        <v>20</v>
      </c>
      <c r="E506" s="8" t="str">
        <f t="shared" si="43"/>
        <v>20100520</v>
      </c>
      <c r="F506" s="24">
        <v>40318</v>
      </c>
      <c r="G506" s="25">
        <f t="shared" si="39"/>
        <v>40318</v>
      </c>
    </row>
    <row r="507" spans="1:7">
      <c r="A507" s="9">
        <f t="shared" si="40"/>
        <v>2010</v>
      </c>
      <c r="B507" s="9">
        <f>VLOOKUP($C507,Quarter_Month!$A$1:$B$13,2)</f>
        <v>2</v>
      </c>
      <c r="C507" s="9">
        <f t="shared" si="41"/>
        <v>5</v>
      </c>
      <c r="D507" s="9">
        <f t="shared" si="42"/>
        <v>21</v>
      </c>
      <c r="E507" s="8" t="str">
        <f t="shared" si="43"/>
        <v>20100521</v>
      </c>
      <c r="F507" s="24">
        <v>40319</v>
      </c>
      <c r="G507" s="25">
        <f t="shared" si="39"/>
        <v>40319</v>
      </c>
    </row>
    <row r="508" spans="1:7">
      <c r="A508" s="9">
        <f t="shared" si="40"/>
        <v>2010</v>
      </c>
      <c r="B508" s="9">
        <f>VLOOKUP($C508,Quarter_Month!$A$1:$B$13,2)</f>
        <v>2</v>
      </c>
      <c r="C508" s="9">
        <f t="shared" si="41"/>
        <v>5</v>
      </c>
      <c r="D508" s="9">
        <f t="shared" si="42"/>
        <v>22</v>
      </c>
      <c r="E508" s="8" t="str">
        <f t="shared" si="43"/>
        <v>20100522</v>
      </c>
      <c r="F508" s="24">
        <v>40320</v>
      </c>
      <c r="G508" s="25">
        <f t="shared" si="39"/>
        <v>40320</v>
      </c>
    </row>
    <row r="509" spans="1:7">
      <c r="A509" s="9">
        <f t="shared" si="40"/>
        <v>2010</v>
      </c>
      <c r="B509" s="9">
        <f>VLOOKUP($C509,Quarter_Month!$A$1:$B$13,2)</f>
        <v>2</v>
      </c>
      <c r="C509" s="9">
        <f t="shared" si="41"/>
        <v>5</v>
      </c>
      <c r="D509" s="9">
        <f t="shared" si="42"/>
        <v>23</v>
      </c>
      <c r="E509" s="8" t="str">
        <f t="shared" si="43"/>
        <v>20100523</v>
      </c>
      <c r="F509" s="24">
        <v>40321</v>
      </c>
      <c r="G509" s="25">
        <f t="shared" si="39"/>
        <v>40321</v>
      </c>
    </row>
    <row r="510" spans="1:7">
      <c r="A510" s="9">
        <f t="shared" si="40"/>
        <v>2010</v>
      </c>
      <c r="B510" s="9">
        <f>VLOOKUP($C510,Quarter_Month!$A$1:$B$13,2)</f>
        <v>2</v>
      </c>
      <c r="C510" s="9">
        <f t="shared" si="41"/>
        <v>5</v>
      </c>
      <c r="D510" s="9">
        <f t="shared" si="42"/>
        <v>24</v>
      </c>
      <c r="E510" s="8" t="str">
        <f t="shared" si="43"/>
        <v>20100524</v>
      </c>
      <c r="F510" s="24">
        <v>40322</v>
      </c>
      <c r="G510" s="25">
        <f t="shared" si="39"/>
        <v>40322</v>
      </c>
    </row>
    <row r="511" spans="1:7">
      <c r="A511" s="9">
        <f t="shared" si="40"/>
        <v>2010</v>
      </c>
      <c r="B511" s="9">
        <f>VLOOKUP($C511,Quarter_Month!$A$1:$B$13,2)</f>
        <v>2</v>
      </c>
      <c r="C511" s="9">
        <f t="shared" si="41"/>
        <v>5</v>
      </c>
      <c r="D511" s="9">
        <f t="shared" si="42"/>
        <v>25</v>
      </c>
      <c r="E511" s="8" t="str">
        <f t="shared" si="43"/>
        <v>20100525</v>
      </c>
      <c r="F511" s="24">
        <v>40323</v>
      </c>
      <c r="G511" s="25">
        <f t="shared" si="39"/>
        <v>40323</v>
      </c>
    </row>
    <row r="512" spans="1:7">
      <c r="A512" s="9">
        <f t="shared" si="40"/>
        <v>2010</v>
      </c>
      <c r="B512" s="9">
        <f>VLOOKUP($C512,Quarter_Month!$A$1:$B$13,2)</f>
        <v>2</v>
      </c>
      <c r="C512" s="9">
        <f t="shared" si="41"/>
        <v>5</v>
      </c>
      <c r="D512" s="9">
        <f t="shared" si="42"/>
        <v>26</v>
      </c>
      <c r="E512" s="8" t="str">
        <f t="shared" si="43"/>
        <v>20100526</v>
      </c>
      <c r="F512" s="24">
        <v>40324</v>
      </c>
      <c r="G512" s="25">
        <f t="shared" si="39"/>
        <v>40324</v>
      </c>
    </row>
    <row r="513" spans="1:7">
      <c r="A513" s="9">
        <f t="shared" si="40"/>
        <v>2010</v>
      </c>
      <c r="B513" s="9">
        <f>VLOOKUP($C513,Quarter_Month!$A$1:$B$13,2)</f>
        <v>2</v>
      </c>
      <c r="C513" s="9">
        <f t="shared" si="41"/>
        <v>5</v>
      </c>
      <c r="D513" s="9">
        <f t="shared" si="42"/>
        <v>27</v>
      </c>
      <c r="E513" s="8" t="str">
        <f t="shared" si="43"/>
        <v>20100527</v>
      </c>
      <c r="F513" s="24">
        <v>40325</v>
      </c>
      <c r="G513" s="25">
        <f t="shared" si="39"/>
        <v>40325</v>
      </c>
    </row>
    <row r="514" spans="1:7">
      <c r="A514" s="9">
        <f t="shared" si="40"/>
        <v>2010</v>
      </c>
      <c r="B514" s="9">
        <f>VLOOKUP($C514,Quarter_Month!$A$1:$B$13,2)</f>
        <v>2</v>
      </c>
      <c r="C514" s="9">
        <f t="shared" si="41"/>
        <v>5</v>
      </c>
      <c r="D514" s="9">
        <f t="shared" si="42"/>
        <v>28</v>
      </c>
      <c r="E514" s="8" t="str">
        <f t="shared" si="43"/>
        <v>20100528</v>
      </c>
      <c r="F514" s="24">
        <v>40326</v>
      </c>
      <c r="G514" s="25">
        <f t="shared" si="39"/>
        <v>40326</v>
      </c>
    </row>
    <row r="515" spans="1:7">
      <c r="A515" s="9">
        <f t="shared" si="40"/>
        <v>2010</v>
      </c>
      <c r="B515" s="9">
        <f>VLOOKUP($C515,Quarter_Month!$A$1:$B$13,2)</f>
        <v>2</v>
      </c>
      <c r="C515" s="9">
        <f t="shared" si="41"/>
        <v>5</v>
      </c>
      <c r="D515" s="9">
        <f t="shared" si="42"/>
        <v>29</v>
      </c>
      <c r="E515" s="8" t="str">
        <f t="shared" si="43"/>
        <v>20100529</v>
      </c>
      <c r="F515" s="24">
        <v>40327</v>
      </c>
      <c r="G515" s="25">
        <f t="shared" ref="G515:G578" si="44">F515</f>
        <v>40327</v>
      </c>
    </row>
    <row r="516" spans="1:7">
      <c r="A516" s="9">
        <f t="shared" si="40"/>
        <v>2010</v>
      </c>
      <c r="B516" s="9">
        <f>VLOOKUP($C516,Quarter_Month!$A$1:$B$13,2)</f>
        <v>2</v>
      </c>
      <c r="C516" s="9">
        <f t="shared" si="41"/>
        <v>5</v>
      </c>
      <c r="D516" s="9">
        <f t="shared" si="42"/>
        <v>30</v>
      </c>
      <c r="E516" s="8" t="str">
        <f t="shared" si="43"/>
        <v>20100530</v>
      </c>
      <c r="F516" s="24">
        <v>40328</v>
      </c>
      <c r="G516" s="25">
        <f t="shared" si="44"/>
        <v>40328</v>
      </c>
    </row>
    <row r="517" spans="1:7">
      <c r="A517" s="9">
        <f t="shared" si="40"/>
        <v>2010</v>
      </c>
      <c r="B517" s="9">
        <f>VLOOKUP($C517,Quarter_Month!$A$1:$B$13,2)</f>
        <v>2</v>
      </c>
      <c r="C517" s="9">
        <f t="shared" si="41"/>
        <v>5</v>
      </c>
      <c r="D517" s="9">
        <f t="shared" si="42"/>
        <v>31</v>
      </c>
      <c r="E517" s="8" t="str">
        <f t="shared" si="43"/>
        <v>20100531</v>
      </c>
      <c r="F517" s="24">
        <v>40329</v>
      </c>
      <c r="G517" s="25">
        <f t="shared" si="44"/>
        <v>40329</v>
      </c>
    </row>
    <row r="518" spans="1:7">
      <c r="A518" s="9">
        <f t="shared" si="40"/>
        <v>2010</v>
      </c>
      <c r="B518" s="9">
        <f>VLOOKUP($C518,Quarter_Month!$A$1:$B$13,2)</f>
        <v>2</v>
      </c>
      <c r="C518" s="9">
        <f t="shared" si="41"/>
        <v>6</v>
      </c>
      <c r="D518" s="9">
        <f t="shared" si="42"/>
        <v>1</v>
      </c>
      <c r="E518" s="8" t="str">
        <f t="shared" si="43"/>
        <v>20100601</v>
      </c>
      <c r="F518" s="24">
        <v>40330</v>
      </c>
      <c r="G518" s="25">
        <f t="shared" si="44"/>
        <v>40330</v>
      </c>
    </row>
    <row r="519" spans="1:7">
      <c r="A519" s="9">
        <f t="shared" si="40"/>
        <v>2010</v>
      </c>
      <c r="B519" s="9">
        <f>VLOOKUP($C519,Quarter_Month!$A$1:$B$13,2)</f>
        <v>2</v>
      </c>
      <c r="C519" s="9">
        <f t="shared" si="41"/>
        <v>6</v>
      </c>
      <c r="D519" s="9">
        <f t="shared" si="42"/>
        <v>2</v>
      </c>
      <c r="E519" s="8" t="str">
        <f t="shared" si="43"/>
        <v>20100602</v>
      </c>
      <c r="F519" s="24">
        <v>40331</v>
      </c>
      <c r="G519" s="25">
        <f t="shared" si="44"/>
        <v>40331</v>
      </c>
    </row>
    <row r="520" spans="1:7">
      <c r="A520" s="9">
        <f t="shared" si="40"/>
        <v>2010</v>
      </c>
      <c r="B520" s="9">
        <f>VLOOKUP($C520,Quarter_Month!$A$1:$B$13,2)</f>
        <v>2</v>
      </c>
      <c r="C520" s="9">
        <f t="shared" si="41"/>
        <v>6</v>
      </c>
      <c r="D520" s="9">
        <f t="shared" si="42"/>
        <v>3</v>
      </c>
      <c r="E520" s="8" t="str">
        <f t="shared" si="43"/>
        <v>20100603</v>
      </c>
      <c r="F520" s="24">
        <v>40332</v>
      </c>
      <c r="G520" s="25">
        <f t="shared" si="44"/>
        <v>40332</v>
      </c>
    </row>
    <row r="521" spans="1:7">
      <c r="A521" s="9">
        <f t="shared" si="40"/>
        <v>2010</v>
      </c>
      <c r="B521" s="9">
        <f>VLOOKUP($C521,Quarter_Month!$A$1:$B$13,2)</f>
        <v>2</v>
      </c>
      <c r="C521" s="9">
        <f t="shared" si="41"/>
        <v>6</v>
      </c>
      <c r="D521" s="9">
        <f t="shared" si="42"/>
        <v>4</v>
      </c>
      <c r="E521" s="8" t="str">
        <f t="shared" si="43"/>
        <v>20100604</v>
      </c>
      <c r="F521" s="24">
        <v>40333</v>
      </c>
      <c r="G521" s="25">
        <f t="shared" si="44"/>
        <v>40333</v>
      </c>
    </row>
    <row r="522" spans="1:7">
      <c r="A522" s="9">
        <f t="shared" si="40"/>
        <v>2010</v>
      </c>
      <c r="B522" s="9">
        <f>VLOOKUP($C522,Quarter_Month!$A$1:$B$13,2)</f>
        <v>2</v>
      </c>
      <c r="C522" s="9">
        <f t="shared" si="41"/>
        <v>6</v>
      </c>
      <c r="D522" s="9">
        <f t="shared" si="42"/>
        <v>5</v>
      </c>
      <c r="E522" s="8" t="str">
        <f t="shared" si="43"/>
        <v>20100605</v>
      </c>
      <c r="F522" s="24">
        <v>40334</v>
      </c>
      <c r="G522" s="25">
        <f t="shared" si="44"/>
        <v>40334</v>
      </c>
    </row>
    <row r="523" spans="1:7">
      <c r="A523" s="9">
        <f t="shared" si="40"/>
        <v>2010</v>
      </c>
      <c r="B523" s="9">
        <f>VLOOKUP($C523,Quarter_Month!$A$1:$B$13,2)</f>
        <v>2</v>
      </c>
      <c r="C523" s="9">
        <f t="shared" si="41"/>
        <v>6</v>
      </c>
      <c r="D523" s="9">
        <f t="shared" si="42"/>
        <v>6</v>
      </c>
      <c r="E523" s="8" t="str">
        <f t="shared" si="43"/>
        <v>20100606</v>
      </c>
      <c r="F523" s="24">
        <v>40335</v>
      </c>
      <c r="G523" s="25">
        <f t="shared" si="44"/>
        <v>40335</v>
      </c>
    </row>
    <row r="524" spans="1:7">
      <c r="A524" s="9">
        <f t="shared" si="40"/>
        <v>2010</v>
      </c>
      <c r="B524" s="9">
        <f>VLOOKUP($C524,Quarter_Month!$A$1:$B$13,2)</f>
        <v>2</v>
      </c>
      <c r="C524" s="9">
        <f t="shared" si="41"/>
        <v>6</v>
      </c>
      <c r="D524" s="9">
        <f t="shared" si="42"/>
        <v>7</v>
      </c>
      <c r="E524" s="8" t="str">
        <f t="shared" si="43"/>
        <v>20100607</v>
      </c>
      <c r="F524" s="24">
        <v>40336</v>
      </c>
      <c r="G524" s="25">
        <f t="shared" si="44"/>
        <v>40336</v>
      </c>
    </row>
    <row r="525" spans="1:7">
      <c r="A525" s="9">
        <f t="shared" si="40"/>
        <v>2010</v>
      </c>
      <c r="B525" s="9">
        <f>VLOOKUP($C525,Quarter_Month!$A$1:$B$13,2)</f>
        <v>2</v>
      </c>
      <c r="C525" s="9">
        <f t="shared" si="41"/>
        <v>6</v>
      </c>
      <c r="D525" s="9">
        <f t="shared" si="42"/>
        <v>8</v>
      </c>
      <c r="E525" s="8" t="str">
        <f t="shared" si="43"/>
        <v>20100608</v>
      </c>
      <c r="F525" s="24">
        <v>40337</v>
      </c>
      <c r="G525" s="25">
        <f t="shared" si="44"/>
        <v>40337</v>
      </c>
    </row>
    <row r="526" spans="1:7">
      <c r="A526" s="9">
        <f t="shared" si="40"/>
        <v>2010</v>
      </c>
      <c r="B526" s="9">
        <f>VLOOKUP($C526,Quarter_Month!$A$1:$B$13,2)</f>
        <v>2</v>
      </c>
      <c r="C526" s="9">
        <f t="shared" si="41"/>
        <v>6</v>
      </c>
      <c r="D526" s="9">
        <f t="shared" si="42"/>
        <v>9</v>
      </c>
      <c r="E526" s="8" t="str">
        <f t="shared" si="43"/>
        <v>20100609</v>
      </c>
      <c r="F526" s="24">
        <v>40338</v>
      </c>
      <c r="G526" s="25">
        <f t="shared" si="44"/>
        <v>40338</v>
      </c>
    </row>
    <row r="527" spans="1:7">
      <c r="A527" s="9">
        <f t="shared" si="40"/>
        <v>2010</v>
      </c>
      <c r="B527" s="9">
        <f>VLOOKUP($C527,Quarter_Month!$A$1:$B$13,2)</f>
        <v>2</v>
      </c>
      <c r="C527" s="9">
        <f t="shared" si="41"/>
        <v>6</v>
      </c>
      <c r="D527" s="9">
        <f t="shared" si="42"/>
        <v>10</v>
      </c>
      <c r="E527" s="8" t="str">
        <f t="shared" si="43"/>
        <v>20100610</v>
      </c>
      <c r="F527" s="24">
        <v>40339</v>
      </c>
      <c r="G527" s="25">
        <f t="shared" si="44"/>
        <v>40339</v>
      </c>
    </row>
    <row r="528" spans="1:7">
      <c r="A528" s="9">
        <f t="shared" si="40"/>
        <v>2010</v>
      </c>
      <c r="B528" s="9">
        <f>VLOOKUP($C528,Quarter_Month!$A$1:$B$13,2)</f>
        <v>2</v>
      </c>
      <c r="C528" s="9">
        <f t="shared" si="41"/>
        <v>6</v>
      </c>
      <c r="D528" s="9">
        <f t="shared" si="42"/>
        <v>11</v>
      </c>
      <c r="E528" s="8" t="str">
        <f t="shared" si="43"/>
        <v>20100611</v>
      </c>
      <c r="F528" s="24">
        <v>40340</v>
      </c>
      <c r="G528" s="25">
        <f t="shared" si="44"/>
        <v>40340</v>
      </c>
    </row>
    <row r="529" spans="1:7">
      <c r="A529" s="9">
        <f t="shared" si="40"/>
        <v>2010</v>
      </c>
      <c r="B529" s="9">
        <f>VLOOKUP($C529,Quarter_Month!$A$1:$B$13,2)</f>
        <v>2</v>
      </c>
      <c r="C529" s="9">
        <f t="shared" si="41"/>
        <v>6</v>
      </c>
      <c r="D529" s="9">
        <f t="shared" si="42"/>
        <v>12</v>
      </c>
      <c r="E529" s="8" t="str">
        <f t="shared" si="43"/>
        <v>20100612</v>
      </c>
      <c r="F529" s="24">
        <v>40341</v>
      </c>
      <c r="G529" s="25">
        <f t="shared" si="44"/>
        <v>40341</v>
      </c>
    </row>
    <row r="530" spans="1:7">
      <c r="A530" s="9">
        <f t="shared" si="40"/>
        <v>2010</v>
      </c>
      <c r="B530" s="9">
        <f>VLOOKUP($C530,Quarter_Month!$A$1:$B$13,2)</f>
        <v>2</v>
      </c>
      <c r="C530" s="9">
        <f t="shared" si="41"/>
        <v>6</v>
      </c>
      <c r="D530" s="9">
        <f t="shared" si="42"/>
        <v>13</v>
      </c>
      <c r="E530" s="8" t="str">
        <f t="shared" si="43"/>
        <v>20100613</v>
      </c>
      <c r="F530" s="24">
        <v>40342</v>
      </c>
      <c r="G530" s="25">
        <f t="shared" si="44"/>
        <v>40342</v>
      </c>
    </row>
    <row r="531" spans="1:7">
      <c r="A531" s="9">
        <f t="shared" si="40"/>
        <v>2010</v>
      </c>
      <c r="B531" s="9">
        <f>VLOOKUP($C531,Quarter_Month!$A$1:$B$13,2)</f>
        <v>2</v>
      </c>
      <c r="C531" s="9">
        <f t="shared" si="41"/>
        <v>6</v>
      </c>
      <c r="D531" s="9">
        <f t="shared" si="42"/>
        <v>14</v>
      </c>
      <c r="E531" s="8" t="str">
        <f t="shared" si="43"/>
        <v>20100614</v>
      </c>
      <c r="F531" s="24">
        <v>40343</v>
      </c>
      <c r="G531" s="25">
        <f t="shared" si="44"/>
        <v>40343</v>
      </c>
    </row>
    <row r="532" spans="1:7">
      <c r="A532" s="9">
        <f t="shared" si="40"/>
        <v>2010</v>
      </c>
      <c r="B532" s="9">
        <f>VLOOKUP($C532,Quarter_Month!$A$1:$B$13,2)</f>
        <v>2</v>
      </c>
      <c r="C532" s="9">
        <f t="shared" si="41"/>
        <v>6</v>
      </c>
      <c r="D532" s="9">
        <f t="shared" si="42"/>
        <v>15</v>
      </c>
      <c r="E532" s="8" t="str">
        <f t="shared" si="43"/>
        <v>20100615</v>
      </c>
      <c r="F532" s="24">
        <v>40344</v>
      </c>
      <c r="G532" s="25">
        <f t="shared" si="44"/>
        <v>40344</v>
      </c>
    </row>
    <row r="533" spans="1:7">
      <c r="A533" s="9">
        <f t="shared" si="40"/>
        <v>2010</v>
      </c>
      <c r="B533" s="9">
        <f>VLOOKUP($C533,Quarter_Month!$A$1:$B$13,2)</f>
        <v>2</v>
      </c>
      <c r="C533" s="9">
        <f t="shared" si="41"/>
        <v>6</v>
      </c>
      <c r="D533" s="9">
        <f t="shared" si="42"/>
        <v>16</v>
      </c>
      <c r="E533" s="8" t="str">
        <f t="shared" si="43"/>
        <v>20100616</v>
      </c>
      <c r="F533" s="24">
        <v>40345</v>
      </c>
      <c r="G533" s="25">
        <f t="shared" si="44"/>
        <v>40345</v>
      </c>
    </row>
    <row r="534" spans="1:7">
      <c r="A534" s="9">
        <f t="shared" si="40"/>
        <v>2010</v>
      </c>
      <c r="B534" s="9">
        <f>VLOOKUP($C534,Quarter_Month!$A$1:$B$13,2)</f>
        <v>2</v>
      </c>
      <c r="C534" s="9">
        <f t="shared" si="41"/>
        <v>6</v>
      </c>
      <c r="D534" s="9">
        <f t="shared" si="42"/>
        <v>17</v>
      </c>
      <c r="E534" s="8" t="str">
        <f t="shared" si="43"/>
        <v>20100617</v>
      </c>
      <c r="F534" s="24">
        <v>40346</v>
      </c>
      <c r="G534" s="25">
        <f t="shared" si="44"/>
        <v>40346</v>
      </c>
    </row>
    <row r="535" spans="1:7">
      <c r="A535" s="9">
        <f t="shared" si="40"/>
        <v>2010</v>
      </c>
      <c r="B535" s="9">
        <f>VLOOKUP($C535,Quarter_Month!$A$1:$B$13,2)</f>
        <v>2</v>
      </c>
      <c r="C535" s="9">
        <f t="shared" si="41"/>
        <v>6</v>
      </c>
      <c r="D535" s="9">
        <f t="shared" si="42"/>
        <v>18</v>
      </c>
      <c r="E535" s="8" t="str">
        <f t="shared" si="43"/>
        <v>20100618</v>
      </c>
      <c r="F535" s="24">
        <v>40347</v>
      </c>
      <c r="G535" s="25">
        <f t="shared" si="44"/>
        <v>40347</v>
      </c>
    </row>
    <row r="536" spans="1:7">
      <c r="A536" s="9">
        <f t="shared" si="40"/>
        <v>2010</v>
      </c>
      <c r="B536" s="9">
        <f>VLOOKUP($C536,Quarter_Month!$A$1:$B$13,2)</f>
        <v>2</v>
      </c>
      <c r="C536" s="9">
        <f t="shared" si="41"/>
        <v>6</v>
      </c>
      <c r="D536" s="9">
        <f t="shared" si="42"/>
        <v>19</v>
      </c>
      <c r="E536" s="8" t="str">
        <f t="shared" si="43"/>
        <v>20100619</v>
      </c>
      <c r="F536" s="24">
        <v>40348</v>
      </c>
      <c r="G536" s="25">
        <f t="shared" si="44"/>
        <v>40348</v>
      </c>
    </row>
    <row r="537" spans="1:7">
      <c r="A537" s="9">
        <f t="shared" si="40"/>
        <v>2010</v>
      </c>
      <c r="B537" s="9">
        <f>VLOOKUP($C537,Quarter_Month!$A$1:$B$13,2)</f>
        <v>2</v>
      </c>
      <c r="C537" s="9">
        <f t="shared" si="41"/>
        <v>6</v>
      </c>
      <c r="D537" s="9">
        <f t="shared" si="42"/>
        <v>20</v>
      </c>
      <c r="E537" s="8" t="str">
        <f t="shared" si="43"/>
        <v>20100620</v>
      </c>
      <c r="F537" s="24">
        <v>40349</v>
      </c>
      <c r="G537" s="25">
        <f t="shared" si="44"/>
        <v>40349</v>
      </c>
    </row>
    <row r="538" spans="1:7">
      <c r="A538" s="9">
        <f t="shared" si="40"/>
        <v>2010</v>
      </c>
      <c r="B538" s="9">
        <f>VLOOKUP($C538,Quarter_Month!$A$1:$B$13,2)</f>
        <v>2</v>
      </c>
      <c r="C538" s="9">
        <f t="shared" si="41"/>
        <v>6</v>
      </c>
      <c r="D538" s="9">
        <f t="shared" si="42"/>
        <v>21</v>
      </c>
      <c r="E538" s="8" t="str">
        <f t="shared" si="43"/>
        <v>20100621</v>
      </c>
      <c r="F538" s="24">
        <v>40350</v>
      </c>
      <c r="G538" s="25">
        <f t="shared" si="44"/>
        <v>40350</v>
      </c>
    </row>
    <row r="539" spans="1:7">
      <c r="A539" s="9">
        <f t="shared" si="40"/>
        <v>2010</v>
      </c>
      <c r="B539" s="9">
        <f>VLOOKUP($C539,Quarter_Month!$A$1:$B$13,2)</f>
        <v>2</v>
      </c>
      <c r="C539" s="9">
        <f t="shared" si="41"/>
        <v>6</v>
      </c>
      <c r="D539" s="9">
        <f t="shared" si="42"/>
        <v>22</v>
      </c>
      <c r="E539" s="8" t="str">
        <f t="shared" si="43"/>
        <v>20100622</v>
      </c>
      <c r="F539" s="24">
        <v>40351</v>
      </c>
      <c r="G539" s="25">
        <f t="shared" si="44"/>
        <v>40351</v>
      </c>
    </row>
    <row r="540" spans="1:7">
      <c r="A540" s="9">
        <f t="shared" si="40"/>
        <v>2010</v>
      </c>
      <c r="B540" s="9">
        <f>VLOOKUP($C540,Quarter_Month!$A$1:$B$13,2)</f>
        <v>2</v>
      </c>
      <c r="C540" s="9">
        <f t="shared" si="41"/>
        <v>6</v>
      </c>
      <c r="D540" s="9">
        <f t="shared" si="42"/>
        <v>23</v>
      </c>
      <c r="E540" s="8" t="str">
        <f t="shared" si="43"/>
        <v>20100623</v>
      </c>
      <c r="F540" s="24">
        <v>40352</v>
      </c>
      <c r="G540" s="25">
        <f t="shared" si="44"/>
        <v>40352</v>
      </c>
    </row>
    <row r="541" spans="1:7">
      <c r="A541" s="9">
        <f t="shared" si="40"/>
        <v>2010</v>
      </c>
      <c r="B541" s="9">
        <f>VLOOKUP($C541,Quarter_Month!$A$1:$B$13,2)</f>
        <v>2</v>
      </c>
      <c r="C541" s="9">
        <f t="shared" si="41"/>
        <v>6</v>
      </c>
      <c r="D541" s="9">
        <f t="shared" si="42"/>
        <v>24</v>
      </c>
      <c r="E541" s="8" t="str">
        <f t="shared" si="43"/>
        <v>20100624</v>
      </c>
      <c r="F541" s="24">
        <v>40353</v>
      </c>
      <c r="G541" s="25">
        <f t="shared" si="44"/>
        <v>40353</v>
      </c>
    </row>
    <row r="542" spans="1:7">
      <c r="A542" s="9">
        <f t="shared" si="40"/>
        <v>2010</v>
      </c>
      <c r="B542" s="9">
        <f>VLOOKUP($C542,Quarter_Month!$A$1:$B$13,2)</f>
        <v>2</v>
      </c>
      <c r="C542" s="9">
        <f t="shared" si="41"/>
        <v>6</v>
      </c>
      <c r="D542" s="9">
        <f t="shared" si="42"/>
        <v>25</v>
      </c>
      <c r="E542" s="8" t="str">
        <f t="shared" si="43"/>
        <v>20100625</v>
      </c>
      <c r="F542" s="24">
        <v>40354</v>
      </c>
      <c r="G542" s="25">
        <f t="shared" si="44"/>
        <v>40354</v>
      </c>
    </row>
    <row r="543" spans="1:7">
      <c r="A543" s="9">
        <f t="shared" si="40"/>
        <v>2010</v>
      </c>
      <c r="B543" s="9">
        <f>VLOOKUP($C543,Quarter_Month!$A$1:$B$13,2)</f>
        <v>2</v>
      </c>
      <c r="C543" s="9">
        <f t="shared" si="41"/>
        <v>6</v>
      </c>
      <c r="D543" s="9">
        <f t="shared" si="42"/>
        <v>26</v>
      </c>
      <c r="E543" s="8" t="str">
        <f t="shared" si="43"/>
        <v>20100626</v>
      </c>
      <c r="F543" s="24">
        <v>40355</v>
      </c>
      <c r="G543" s="25">
        <f t="shared" si="44"/>
        <v>40355</v>
      </c>
    </row>
    <row r="544" spans="1:7">
      <c r="A544" s="9">
        <f t="shared" si="40"/>
        <v>2010</v>
      </c>
      <c r="B544" s="9">
        <f>VLOOKUP($C544,Quarter_Month!$A$1:$B$13,2)</f>
        <v>2</v>
      </c>
      <c r="C544" s="9">
        <f t="shared" si="41"/>
        <v>6</v>
      </c>
      <c r="D544" s="9">
        <f t="shared" si="42"/>
        <v>27</v>
      </c>
      <c r="E544" s="8" t="str">
        <f t="shared" si="43"/>
        <v>20100627</v>
      </c>
      <c r="F544" s="24">
        <v>40356</v>
      </c>
      <c r="G544" s="25">
        <f t="shared" si="44"/>
        <v>40356</v>
      </c>
    </row>
    <row r="545" spans="1:7">
      <c r="A545" s="9">
        <f t="shared" si="40"/>
        <v>2010</v>
      </c>
      <c r="B545" s="9">
        <f>VLOOKUP($C545,Quarter_Month!$A$1:$B$13,2)</f>
        <v>2</v>
      </c>
      <c r="C545" s="9">
        <f t="shared" si="41"/>
        <v>6</v>
      </c>
      <c r="D545" s="9">
        <f t="shared" si="42"/>
        <v>28</v>
      </c>
      <c r="E545" s="8" t="str">
        <f t="shared" si="43"/>
        <v>20100628</v>
      </c>
      <c r="F545" s="24">
        <v>40357</v>
      </c>
      <c r="G545" s="25">
        <f t="shared" si="44"/>
        <v>40357</v>
      </c>
    </row>
    <row r="546" spans="1:7">
      <c r="A546" s="9">
        <f t="shared" si="40"/>
        <v>2010</v>
      </c>
      <c r="B546" s="9">
        <f>VLOOKUP($C546,Quarter_Month!$A$1:$B$13,2)</f>
        <v>2</v>
      </c>
      <c r="C546" s="9">
        <f t="shared" si="41"/>
        <v>6</v>
      </c>
      <c r="D546" s="9">
        <f t="shared" si="42"/>
        <v>29</v>
      </c>
      <c r="E546" s="8" t="str">
        <f t="shared" si="43"/>
        <v>20100629</v>
      </c>
      <c r="F546" s="24">
        <v>40358</v>
      </c>
      <c r="G546" s="25">
        <f t="shared" si="44"/>
        <v>40358</v>
      </c>
    </row>
    <row r="547" spans="1:7">
      <c r="A547" s="9">
        <f t="shared" si="40"/>
        <v>2010</v>
      </c>
      <c r="B547" s="9">
        <f>VLOOKUP($C547,Quarter_Month!$A$1:$B$13,2)</f>
        <v>2</v>
      </c>
      <c r="C547" s="9">
        <f t="shared" si="41"/>
        <v>6</v>
      </c>
      <c r="D547" s="9">
        <f t="shared" si="42"/>
        <v>30</v>
      </c>
      <c r="E547" s="8" t="str">
        <f t="shared" si="43"/>
        <v>20100630</v>
      </c>
      <c r="F547" s="24">
        <v>40359</v>
      </c>
      <c r="G547" s="25">
        <f t="shared" si="44"/>
        <v>40359</v>
      </c>
    </row>
    <row r="548" spans="1:7">
      <c r="A548" s="9">
        <f t="shared" si="40"/>
        <v>2010</v>
      </c>
      <c r="B548" s="9">
        <f>VLOOKUP($C548,Quarter_Month!$A$1:$B$13,2)</f>
        <v>3</v>
      </c>
      <c r="C548" s="9">
        <f t="shared" si="41"/>
        <v>7</v>
      </c>
      <c r="D548" s="9">
        <f t="shared" si="42"/>
        <v>1</v>
      </c>
      <c r="E548" s="8" t="str">
        <f t="shared" si="43"/>
        <v>20100701</v>
      </c>
      <c r="F548" s="24">
        <v>40360</v>
      </c>
      <c r="G548" s="25">
        <f t="shared" si="44"/>
        <v>40360</v>
      </c>
    </row>
    <row r="549" spans="1:7">
      <c r="A549" s="9">
        <f t="shared" si="40"/>
        <v>2010</v>
      </c>
      <c r="B549" s="9">
        <f>VLOOKUP($C549,Quarter_Month!$A$1:$B$13,2)</f>
        <v>3</v>
      </c>
      <c r="C549" s="9">
        <f t="shared" si="41"/>
        <v>7</v>
      </c>
      <c r="D549" s="9">
        <f t="shared" si="42"/>
        <v>2</v>
      </c>
      <c r="E549" s="8" t="str">
        <f t="shared" si="43"/>
        <v>20100702</v>
      </c>
      <c r="F549" s="24">
        <v>40361</v>
      </c>
      <c r="G549" s="25">
        <f t="shared" si="44"/>
        <v>40361</v>
      </c>
    </row>
    <row r="550" spans="1:7">
      <c r="A550" s="9">
        <f t="shared" si="40"/>
        <v>2010</v>
      </c>
      <c r="B550" s="9">
        <f>VLOOKUP($C550,Quarter_Month!$A$1:$B$13,2)</f>
        <v>3</v>
      </c>
      <c r="C550" s="9">
        <f t="shared" si="41"/>
        <v>7</v>
      </c>
      <c r="D550" s="9">
        <f t="shared" si="42"/>
        <v>3</v>
      </c>
      <c r="E550" s="8" t="str">
        <f t="shared" si="43"/>
        <v>20100703</v>
      </c>
      <c r="F550" s="24">
        <v>40362</v>
      </c>
      <c r="G550" s="25">
        <f t="shared" si="44"/>
        <v>40362</v>
      </c>
    </row>
    <row r="551" spans="1:7">
      <c r="A551" s="9">
        <f t="shared" si="40"/>
        <v>2010</v>
      </c>
      <c r="B551" s="9">
        <f>VLOOKUP($C551,Quarter_Month!$A$1:$B$13,2)</f>
        <v>3</v>
      </c>
      <c r="C551" s="9">
        <f t="shared" si="41"/>
        <v>7</v>
      </c>
      <c r="D551" s="9">
        <f t="shared" si="42"/>
        <v>4</v>
      </c>
      <c r="E551" s="8" t="str">
        <f t="shared" si="43"/>
        <v>20100704</v>
      </c>
      <c r="F551" s="24">
        <v>40363</v>
      </c>
      <c r="G551" s="25">
        <f t="shared" si="44"/>
        <v>40363</v>
      </c>
    </row>
    <row r="552" spans="1:7">
      <c r="A552" s="9">
        <f t="shared" si="40"/>
        <v>2010</v>
      </c>
      <c r="B552" s="9">
        <f>VLOOKUP($C552,Quarter_Month!$A$1:$B$13,2)</f>
        <v>3</v>
      </c>
      <c r="C552" s="9">
        <f t="shared" si="41"/>
        <v>7</v>
      </c>
      <c r="D552" s="9">
        <f t="shared" si="42"/>
        <v>5</v>
      </c>
      <c r="E552" s="8" t="str">
        <f t="shared" si="43"/>
        <v>20100705</v>
      </c>
      <c r="F552" s="24">
        <v>40364</v>
      </c>
      <c r="G552" s="25">
        <f t="shared" si="44"/>
        <v>40364</v>
      </c>
    </row>
    <row r="553" spans="1:7">
      <c r="A553" s="9">
        <f t="shared" si="40"/>
        <v>2010</v>
      </c>
      <c r="B553" s="9">
        <f>VLOOKUP($C553,Quarter_Month!$A$1:$B$13,2)</f>
        <v>3</v>
      </c>
      <c r="C553" s="9">
        <f t="shared" si="41"/>
        <v>7</v>
      </c>
      <c r="D553" s="9">
        <f t="shared" si="42"/>
        <v>6</v>
      </c>
      <c r="E553" s="8" t="str">
        <f t="shared" si="43"/>
        <v>20100706</v>
      </c>
      <c r="F553" s="24">
        <v>40365</v>
      </c>
      <c r="G553" s="25">
        <f t="shared" si="44"/>
        <v>40365</v>
      </c>
    </row>
    <row r="554" spans="1:7">
      <c r="A554" s="9">
        <f t="shared" si="40"/>
        <v>2010</v>
      </c>
      <c r="B554" s="9">
        <f>VLOOKUP($C554,Quarter_Month!$A$1:$B$13,2)</f>
        <v>3</v>
      </c>
      <c r="C554" s="9">
        <f t="shared" si="41"/>
        <v>7</v>
      </c>
      <c r="D554" s="9">
        <f t="shared" si="42"/>
        <v>7</v>
      </c>
      <c r="E554" s="8" t="str">
        <f t="shared" si="43"/>
        <v>20100707</v>
      </c>
      <c r="F554" s="24">
        <v>40366</v>
      </c>
      <c r="G554" s="25">
        <f t="shared" si="44"/>
        <v>40366</v>
      </c>
    </row>
    <row r="555" spans="1:7">
      <c r="A555" s="9">
        <f t="shared" si="40"/>
        <v>2010</v>
      </c>
      <c r="B555" s="9">
        <f>VLOOKUP($C555,Quarter_Month!$A$1:$B$13,2)</f>
        <v>3</v>
      </c>
      <c r="C555" s="9">
        <f t="shared" si="41"/>
        <v>7</v>
      </c>
      <c r="D555" s="9">
        <f t="shared" si="42"/>
        <v>8</v>
      </c>
      <c r="E555" s="8" t="str">
        <f t="shared" si="43"/>
        <v>20100708</v>
      </c>
      <c r="F555" s="24">
        <v>40367</v>
      </c>
      <c r="G555" s="25">
        <f t="shared" si="44"/>
        <v>40367</v>
      </c>
    </row>
    <row r="556" spans="1:7">
      <c r="A556" s="9">
        <f t="shared" si="40"/>
        <v>2010</v>
      </c>
      <c r="B556" s="9">
        <f>VLOOKUP($C556,Quarter_Month!$A$1:$B$13,2)</f>
        <v>3</v>
      </c>
      <c r="C556" s="9">
        <f t="shared" si="41"/>
        <v>7</v>
      </c>
      <c r="D556" s="9">
        <f t="shared" si="42"/>
        <v>9</v>
      </c>
      <c r="E556" s="8" t="str">
        <f t="shared" si="43"/>
        <v>20100709</v>
      </c>
      <c r="F556" s="24">
        <v>40368</v>
      </c>
      <c r="G556" s="25">
        <f t="shared" si="44"/>
        <v>40368</v>
      </c>
    </row>
    <row r="557" spans="1:7">
      <c r="A557" s="9">
        <f t="shared" si="40"/>
        <v>2010</v>
      </c>
      <c r="B557" s="9">
        <f>VLOOKUP($C557,Quarter_Month!$A$1:$B$13,2)</f>
        <v>3</v>
      </c>
      <c r="C557" s="9">
        <f t="shared" si="41"/>
        <v>7</v>
      </c>
      <c r="D557" s="9">
        <f t="shared" si="42"/>
        <v>10</v>
      </c>
      <c r="E557" s="8" t="str">
        <f t="shared" si="43"/>
        <v>20100710</v>
      </c>
      <c r="F557" s="24">
        <v>40369</v>
      </c>
      <c r="G557" s="25">
        <f t="shared" si="44"/>
        <v>40369</v>
      </c>
    </row>
    <row r="558" spans="1:7">
      <c r="A558" s="9">
        <f t="shared" si="40"/>
        <v>2010</v>
      </c>
      <c r="B558" s="9">
        <f>VLOOKUP($C558,Quarter_Month!$A$1:$B$13,2)</f>
        <v>3</v>
      </c>
      <c r="C558" s="9">
        <f t="shared" si="41"/>
        <v>7</v>
      </c>
      <c r="D558" s="9">
        <f t="shared" si="42"/>
        <v>11</v>
      </c>
      <c r="E558" s="8" t="str">
        <f t="shared" si="43"/>
        <v>20100711</v>
      </c>
      <c r="F558" s="24">
        <v>40370</v>
      </c>
      <c r="G558" s="25">
        <f t="shared" si="44"/>
        <v>40370</v>
      </c>
    </row>
    <row r="559" spans="1:7">
      <c r="A559" s="9">
        <f t="shared" si="40"/>
        <v>2010</v>
      </c>
      <c r="B559" s="9">
        <f>VLOOKUP($C559,Quarter_Month!$A$1:$B$13,2)</f>
        <v>3</v>
      </c>
      <c r="C559" s="9">
        <f t="shared" si="41"/>
        <v>7</v>
      </c>
      <c r="D559" s="9">
        <f t="shared" si="42"/>
        <v>12</v>
      </c>
      <c r="E559" s="8" t="str">
        <f t="shared" si="43"/>
        <v>20100712</v>
      </c>
      <c r="F559" s="24">
        <v>40371</v>
      </c>
      <c r="G559" s="25">
        <f t="shared" si="44"/>
        <v>40371</v>
      </c>
    </row>
    <row r="560" spans="1:7">
      <c r="A560" s="9">
        <f t="shared" si="40"/>
        <v>2010</v>
      </c>
      <c r="B560" s="9">
        <f>VLOOKUP($C560,Quarter_Month!$A$1:$B$13,2)</f>
        <v>3</v>
      </c>
      <c r="C560" s="9">
        <f t="shared" si="41"/>
        <v>7</v>
      </c>
      <c r="D560" s="9">
        <f t="shared" si="42"/>
        <v>13</v>
      </c>
      <c r="E560" s="8" t="str">
        <f t="shared" si="43"/>
        <v>20100713</v>
      </c>
      <c r="F560" s="24">
        <v>40372</v>
      </c>
      <c r="G560" s="25">
        <f t="shared" si="44"/>
        <v>40372</v>
      </c>
    </row>
    <row r="561" spans="1:7">
      <c r="A561" s="9">
        <f t="shared" ref="A561:A624" si="45">YEAR(F561)</f>
        <v>2010</v>
      </c>
      <c r="B561" s="9">
        <f>VLOOKUP($C561,Quarter_Month!$A$1:$B$13,2)</f>
        <v>3</v>
      </c>
      <c r="C561" s="9">
        <f t="shared" ref="C561:C624" si="46">MONTH(F561)</f>
        <v>7</v>
      </c>
      <c r="D561" s="9">
        <f t="shared" ref="D561:D624" si="47">DAY(F561)</f>
        <v>14</v>
      </c>
      <c r="E561" s="8" t="str">
        <f t="shared" ref="E561:E624" si="48">CONCATENATE(A561,IF(LEN(C561)=1,"0"&amp;C561,C561),IF(LEN(D561)=1,"0"&amp;D561,D561))</f>
        <v>20100714</v>
      </c>
      <c r="F561" s="24">
        <v>40373</v>
      </c>
      <c r="G561" s="25">
        <f t="shared" si="44"/>
        <v>40373</v>
      </c>
    </row>
    <row r="562" spans="1:7">
      <c r="A562" s="9">
        <f t="shared" si="45"/>
        <v>2010</v>
      </c>
      <c r="B562" s="9">
        <f>VLOOKUP($C562,Quarter_Month!$A$1:$B$13,2)</f>
        <v>3</v>
      </c>
      <c r="C562" s="9">
        <f t="shared" si="46"/>
        <v>7</v>
      </c>
      <c r="D562" s="9">
        <f t="shared" si="47"/>
        <v>15</v>
      </c>
      <c r="E562" s="8" t="str">
        <f t="shared" si="48"/>
        <v>20100715</v>
      </c>
      <c r="F562" s="24">
        <v>40374</v>
      </c>
      <c r="G562" s="25">
        <f t="shared" si="44"/>
        <v>40374</v>
      </c>
    </row>
    <row r="563" spans="1:7">
      <c r="A563" s="9">
        <f t="shared" si="45"/>
        <v>2010</v>
      </c>
      <c r="B563" s="9">
        <f>VLOOKUP($C563,Quarter_Month!$A$1:$B$13,2)</f>
        <v>3</v>
      </c>
      <c r="C563" s="9">
        <f t="shared" si="46"/>
        <v>7</v>
      </c>
      <c r="D563" s="9">
        <f t="shared" si="47"/>
        <v>16</v>
      </c>
      <c r="E563" s="8" t="str">
        <f t="shared" si="48"/>
        <v>20100716</v>
      </c>
      <c r="F563" s="24">
        <v>40375</v>
      </c>
      <c r="G563" s="25">
        <f t="shared" si="44"/>
        <v>40375</v>
      </c>
    </row>
    <row r="564" spans="1:7">
      <c r="A564" s="9">
        <f t="shared" si="45"/>
        <v>2010</v>
      </c>
      <c r="B564" s="9">
        <f>VLOOKUP($C564,Quarter_Month!$A$1:$B$13,2)</f>
        <v>3</v>
      </c>
      <c r="C564" s="9">
        <f t="shared" si="46"/>
        <v>7</v>
      </c>
      <c r="D564" s="9">
        <f t="shared" si="47"/>
        <v>17</v>
      </c>
      <c r="E564" s="8" t="str">
        <f t="shared" si="48"/>
        <v>20100717</v>
      </c>
      <c r="F564" s="24">
        <v>40376</v>
      </c>
      <c r="G564" s="25">
        <f t="shared" si="44"/>
        <v>40376</v>
      </c>
    </row>
    <row r="565" spans="1:7">
      <c r="A565" s="9">
        <f t="shared" si="45"/>
        <v>2010</v>
      </c>
      <c r="B565" s="9">
        <f>VLOOKUP($C565,Quarter_Month!$A$1:$B$13,2)</f>
        <v>3</v>
      </c>
      <c r="C565" s="9">
        <f t="shared" si="46"/>
        <v>7</v>
      </c>
      <c r="D565" s="9">
        <f t="shared" si="47"/>
        <v>18</v>
      </c>
      <c r="E565" s="8" t="str">
        <f t="shared" si="48"/>
        <v>20100718</v>
      </c>
      <c r="F565" s="24">
        <v>40377</v>
      </c>
      <c r="G565" s="25">
        <f t="shared" si="44"/>
        <v>40377</v>
      </c>
    </row>
    <row r="566" spans="1:7">
      <c r="A566" s="9">
        <f t="shared" si="45"/>
        <v>2010</v>
      </c>
      <c r="B566" s="9">
        <f>VLOOKUP($C566,Quarter_Month!$A$1:$B$13,2)</f>
        <v>3</v>
      </c>
      <c r="C566" s="9">
        <f t="shared" si="46"/>
        <v>7</v>
      </c>
      <c r="D566" s="9">
        <f t="shared" si="47"/>
        <v>19</v>
      </c>
      <c r="E566" s="8" t="str">
        <f t="shared" si="48"/>
        <v>20100719</v>
      </c>
      <c r="F566" s="24">
        <v>40378</v>
      </c>
      <c r="G566" s="25">
        <f t="shared" si="44"/>
        <v>40378</v>
      </c>
    </row>
    <row r="567" spans="1:7">
      <c r="A567" s="9">
        <f t="shared" si="45"/>
        <v>2010</v>
      </c>
      <c r="B567" s="9">
        <f>VLOOKUP($C567,Quarter_Month!$A$1:$B$13,2)</f>
        <v>3</v>
      </c>
      <c r="C567" s="9">
        <f t="shared" si="46"/>
        <v>7</v>
      </c>
      <c r="D567" s="9">
        <f t="shared" si="47"/>
        <v>20</v>
      </c>
      <c r="E567" s="8" t="str">
        <f t="shared" si="48"/>
        <v>20100720</v>
      </c>
      <c r="F567" s="24">
        <v>40379</v>
      </c>
      <c r="G567" s="25">
        <f t="shared" si="44"/>
        <v>40379</v>
      </c>
    </row>
    <row r="568" spans="1:7">
      <c r="A568" s="9">
        <f t="shared" si="45"/>
        <v>2010</v>
      </c>
      <c r="B568" s="9">
        <f>VLOOKUP($C568,Quarter_Month!$A$1:$B$13,2)</f>
        <v>3</v>
      </c>
      <c r="C568" s="9">
        <f t="shared" si="46"/>
        <v>7</v>
      </c>
      <c r="D568" s="9">
        <f t="shared" si="47"/>
        <v>21</v>
      </c>
      <c r="E568" s="8" t="str">
        <f t="shared" si="48"/>
        <v>20100721</v>
      </c>
      <c r="F568" s="24">
        <v>40380</v>
      </c>
      <c r="G568" s="25">
        <f t="shared" si="44"/>
        <v>40380</v>
      </c>
    </row>
    <row r="569" spans="1:7">
      <c r="A569" s="9">
        <f t="shared" si="45"/>
        <v>2010</v>
      </c>
      <c r="B569" s="9">
        <f>VLOOKUP($C569,Quarter_Month!$A$1:$B$13,2)</f>
        <v>3</v>
      </c>
      <c r="C569" s="9">
        <f t="shared" si="46"/>
        <v>7</v>
      </c>
      <c r="D569" s="9">
        <f t="shared" si="47"/>
        <v>22</v>
      </c>
      <c r="E569" s="8" t="str">
        <f t="shared" si="48"/>
        <v>20100722</v>
      </c>
      <c r="F569" s="24">
        <v>40381</v>
      </c>
      <c r="G569" s="25">
        <f t="shared" si="44"/>
        <v>40381</v>
      </c>
    </row>
    <row r="570" spans="1:7">
      <c r="A570" s="9">
        <f t="shared" si="45"/>
        <v>2010</v>
      </c>
      <c r="B570" s="9">
        <f>VLOOKUP($C570,Quarter_Month!$A$1:$B$13,2)</f>
        <v>3</v>
      </c>
      <c r="C570" s="9">
        <f t="shared" si="46"/>
        <v>7</v>
      </c>
      <c r="D570" s="9">
        <f t="shared" si="47"/>
        <v>23</v>
      </c>
      <c r="E570" s="8" t="str">
        <f t="shared" si="48"/>
        <v>20100723</v>
      </c>
      <c r="F570" s="24">
        <v>40382</v>
      </c>
      <c r="G570" s="25">
        <f t="shared" si="44"/>
        <v>40382</v>
      </c>
    </row>
    <row r="571" spans="1:7">
      <c r="A571" s="9">
        <f t="shared" si="45"/>
        <v>2010</v>
      </c>
      <c r="B571" s="9">
        <f>VLOOKUP($C571,Quarter_Month!$A$1:$B$13,2)</f>
        <v>3</v>
      </c>
      <c r="C571" s="9">
        <f t="shared" si="46"/>
        <v>7</v>
      </c>
      <c r="D571" s="9">
        <f t="shared" si="47"/>
        <v>24</v>
      </c>
      <c r="E571" s="8" t="str">
        <f t="shared" si="48"/>
        <v>20100724</v>
      </c>
      <c r="F571" s="24">
        <v>40383</v>
      </c>
      <c r="G571" s="25">
        <f t="shared" si="44"/>
        <v>40383</v>
      </c>
    </row>
    <row r="572" spans="1:7">
      <c r="A572" s="9">
        <f t="shared" si="45"/>
        <v>2010</v>
      </c>
      <c r="B572" s="9">
        <f>VLOOKUP($C572,Quarter_Month!$A$1:$B$13,2)</f>
        <v>3</v>
      </c>
      <c r="C572" s="9">
        <f t="shared" si="46"/>
        <v>7</v>
      </c>
      <c r="D572" s="9">
        <f t="shared" si="47"/>
        <v>25</v>
      </c>
      <c r="E572" s="8" t="str">
        <f t="shared" si="48"/>
        <v>20100725</v>
      </c>
      <c r="F572" s="24">
        <v>40384</v>
      </c>
      <c r="G572" s="25">
        <f t="shared" si="44"/>
        <v>40384</v>
      </c>
    </row>
    <row r="573" spans="1:7">
      <c r="A573" s="9">
        <f t="shared" si="45"/>
        <v>2010</v>
      </c>
      <c r="B573" s="9">
        <f>VLOOKUP($C573,Quarter_Month!$A$1:$B$13,2)</f>
        <v>3</v>
      </c>
      <c r="C573" s="9">
        <f t="shared" si="46"/>
        <v>7</v>
      </c>
      <c r="D573" s="9">
        <f t="shared" si="47"/>
        <v>26</v>
      </c>
      <c r="E573" s="8" t="str">
        <f t="shared" si="48"/>
        <v>20100726</v>
      </c>
      <c r="F573" s="24">
        <v>40385</v>
      </c>
      <c r="G573" s="25">
        <f t="shared" si="44"/>
        <v>40385</v>
      </c>
    </row>
    <row r="574" spans="1:7">
      <c r="A574" s="9">
        <f t="shared" si="45"/>
        <v>2010</v>
      </c>
      <c r="B574" s="9">
        <f>VLOOKUP($C574,Quarter_Month!$A$1:$B$13,2)</f>
        <v>3</v>
      </c>
      <c r="C574" s="9">
        <f t="shared" si="46"/>
        <v>7</v>
      </c>
      <c r="D574" s="9">
        <f t="shared" si="47"/>
        <v>27</v>
      </c>
      <c r="E574" s="8" t="str">
        <f t="shared" si="48"/>
        <v>20100727</v>
      </c>
      <c r="F574" s="24">
        <v>40386</v>
      </c>
      <c r="G574" s="25">
        <f t="shared" si="44"/>
        <v>40386</v>
      </c>
    </row>
    <row r="575" spans="1:7">
      <c r="A575" s="9">
        <f t="shared" si="45"/>
        <v>2010</v>
      </c>
      <c r="B575" s="9">
        <f>VLOOKUP($C575,Quarter_Month!$A$1:$B$13,2)</f>
        <v>3</v>
      </c>
      <c r="C575" s="9">
        <f t="shared" si="46"/>
        <v>7</v>
      </c>
      <c r="D575" s="9">
        <f t="shared" si="47"/>
        <v>28</v>
      </c>
      <c r="E575" s="8" t="str">
        <f t="shared" si="48"/>
        <v>20100728</v>
      </c>
      <c r="F575" s="24">
        <v>40387</v>
      </c>
      <c r="G575" s="25">
        <f t="shared" si="44"/>
        <v>40387</v>
      </c>
    </row>
    <row r="576" spans="1:7">
      <c r="A576" s="9">
        <f t="shared" si="45"/>
        <v>2010</v>
      </c>
      <c r="B576" s="9">
        <f>VLOOKUP($C576,Quarter_Month!$A$1:$B$13,2)</f>
        <v>3</v>
      </c>
      <c r="C576" s="9">
        <f t="shared" si="46"/>
        <v>7</v>
      </c>
      <c r="D576" s="9">
        <f t="shared" si="47"/>
        <v>29</v>
      </c>
      <c r="E576" s="8" t="str">
        <f t="shared" si="48"/>
        <v>20100729</v>
      </c>
      <c r="F576" s="24">
        <v>40388</v>
      </c>
      <c r="G576" s="25">
        <f t="shared" si="44"/>
        <v>40388</v>
      </c>
    </row>
    <row r="577" spans="1:7">
      <c r="A577" s="9">
        <f t="shared" si="45"/>
        <v>2010</v>
      </c>
      <c r="B577" s="9">
        <f>VLOOKUP($C577,Quarter_Month!$A$1:$B$13,2)</f>
        <v>3</v>
      </c>
      <c r="C577" s="9">
        <f t="shared" si="46"/>
        <v>7</v>
      </c>
      <c r="D577" s="9">
        <f t="shared" si="47"/>
        <v>30</v>
      </c>
      <c r="E577" s="8" t="str">
        <f t="shared" si="48"/>
        <v>20100730</v>
      </c>
      <c r="F577" s="24">
        <v>40389</v>
      </c>
      <c r="G577" s="25">
        <f t="shared" si="44"/>
        <v>40389</v>
      </c>
    </row>
    <row r="578" spans="1:7">
      <c r="A578" s="9">
        <f t="shared" si="45"/>
        <v>2010</v>
      </c>
      <c r="B578" s="9">
        <f>VLOOKUP($C578,Quarter_Month!$A$1:$B$13,2)</f>
        <v>3</v>
      </c>
      <c r="C578" s="9">
        <f t="shared" si="46"/>
        <v>7</v>
      </c>
      <c r="D578" s="9">
        <f t="shared" si="47"/>
        <v>31</v>
      </c>
      <c r="E578" s="8" t="str">
        <f t="shared" si="48"/>
        <v>20100731</v>
      </c>
      <c r="F578" s="24">
        <v>40390</v>
      </c>
      <c r="G578" s="25">
        <f t="shared" si="44"/>
        <v>40390</v>
      </c>
    </row>
    <row r="579" spans="1:7">
      <c r="A579" s="9">
        <f t="shared" si="45"/>
        <v>2010</v>
      </c>
      <c r="B579" s="9">
        <f>VLOOKUP($C579,Quarter_Month!$A$1:$B$13,2)</f>
        <v>3</v>
      </c>
      <c r="C579" s="9">
        <f t="shared" si="46"/>
        <v>8</v>
      </c>
      <c r="D579" s="9">
        <f t="shared" si="47"/>
        <v>1</v>
      </c>
      <c r="E579" s="8" t="str">
        <f t="shared" si="48"/>
        <v>20100801</v>
      </c>
      <c r="F579" s="24">
        <v>40391</v>
      </c>
      <c r="G579" s="25">
        <f t="shared" ref="G579:G642" si="49">F579</f>
        <v>40391</v>
      </c>
    </row>
    <row r="580" spans="1:7">
      <c r="A580" s="9">
        <f t="shared" si="45"/>
        <v>2010</v>
      </c>
      <c r="B580" s="9">
        <f>VLOOKUP($C580,Quarter_Month!$A$1:$B$13,2)</f>
        <v>3</v>
      </c>
      <c r="C580" s="9">
        <f t="shared" si="46"/>
        <v>8</v>
      </c>
      <c r="D580" s="9">
        <f t="shared" si="47"/>
        <v>2</v>
      </c>
      <c r="E580" s="8" t="str">
        <f t="shared" si="48"/>
        <v>20100802</v>
      </c>
      <c r="F580" s="24">
        <v>40392</v>
      </c>
      <c r="G580" s="25">
        <f t="shared" si="49"/>
        <v>40392</v>
      </c>
    </row>
    <row r="581" spans="1:7">
      <c r="A581" s="9">
        <f t="shared" si="45"/>
        <v>2010</v>
      </c>
      <c r="B581" s="9">
        <f>VLOOKUP($C581,Quarter_Month!$A$1:$B$13,2)</f>
        <v>3</v>
      </c>
      <c r="C581" s="9">
        <f t="shared" si="46"/>
        <v>8</v>
      </c>
      <c r="D581" s="9">
        <f t="shared" si="47"/>
        <v>3</v>
      </c>
      <c r="E581" s="8" t="str">
        <f t="shared" si="48"/>
        <v>20100803</v>
      </c>
      <c r="F581" s="24">
        <v>40393</v>
      </c>
      <c r="G581" s="25">
        <f t="shared" si="49"/>
        <v>40393</v>
      </c>
    </row>
    <row r="582" spans="1:7">
      <c r="A582" s="9">
        <f t="shared" si="45"/>
        <v>2010</v>
      </c>
      <c r="B582" s="9">
        <f>VLOOKUP($C582,Quarter_Month!$A$1:$B$13,2)</f>
        <v>3</v>
      </c>
      <c r="C582" s="9">
        <f t="shared" si="46"/>
        <v>8</v>
      </c>
      <c r="D582" s="9">
        <f t="shared" si="47"/>
        <v>4</v>
      </c>
      <c r="E582" s="8" t="str">
        <f t="shared" si="48"/>
        <v>20100804</v>
      </c>
      <c r="F582" s="24">
        <v>40394</v>
      </c>
      <c r="G582" s="25">
        <f t="shared" si="49"/>
        <v>40394</v>
      </c>
    </row>
    <row r="583" spans="1:7">
      <c r="A583" s="9">
        <f t="shared" si="45"/>
        <v>2010</v>
      </c>
      <c r="B583" s="9">
        <f>VLOOKUP($C583,Quarter_Month!$A$1:$B$13,2)</f>
        <v>3</v>
      </c>
      <c r="C583" s="9">
        <f t="shared" si="46"/>
        <v>8</v>
      </c>
      <c r="D583" s="9">
        <f t="shared" si="47"/>
        <v>5</v>
      </c>
      <c r="E583" s="8" t="str">
        <f t="shared" si="48"/>
        <v>20100805</v>
      </c>
      <c r="F583" s="24">
        <v>40395</v>
      </c>
      <c r="G583" s="25">
        <f t="shared" si="49"/>
        <v>40395</v>
      </c>
    </row>
    <row r="584" spans="1:7">
      <c r="A584" s="9">
        <f t="shared" si="45"/>
        <v>2010</v>
      </c>
      <c r="B584" s="9">
        <f>VLOOKUP($C584,Quarter_Month!$A$1:$B$13,2)</f>
        <v>3</v>
      </c>
      <c r="C584" s="9">
        <f t="shared" si="46"/>
        <v>8</v>
      </c>
      <c r="D584" s="9">
        <f t="shared" si="47"/>
        <v>6</v>
      </c>
      <c r="E584" s="8" t="str">
        <f t="shared" si="48"/>
        <v>20100806</v>
      </c>
      <c r="F584" s="24">
        <v>40396</v>
      </c>
      <c r="G584" s="25">
        <f t="shared" si="49"/>
        <v>40396</v>
      </c>
    </row>
    <row r="585" spans="1:7">
      <c r="A585" s="9">
        <f t="shared" si="45"/>
        <v>2010</v>
      </c>
      <c r="B585" s="9">
        <f>VLOOKUP($C585,Quarter_Month!$A$1:$B$13,2)</f>
        <v>3</v>
      </c>
      <c r="C585" s="9">
        <f t="shared" si="46"/>
        <v>8</v>
      </c>
      <c r="D585" s="9">
        <f t="shared" si="47"/>
        <v>7</v>
      </c>
      <c r="E585" s="8" t="str">
        <f t="shared" si="48"/>
        <v>20100807</v>
      </c>
      <c r="F585" s="24">
        <v>40397</v>
      </c>
      <c r="G585" s="25">
        <f t="shared" si="49"/>
        <v>40397</v>
      </c>
    </row>
    <row r="586" spans="1:7">
      <c r="A586" s="9">
        <f t="shared" si="45"/>
        <v>2010</v>
      </c>
      <c r="B586" s="9">
        <f>VLOOKUP($C586,Quarter_Month!$A$1:$B$13,2)</f>
        <v>3</v>
      </c>
      <c r="C586" s="9">
        <f t="shared" si="46"/>
        <v>8</v>
      </c>
      <c r="D586" s="9">
        <f t="shared" si="47"/>
        <v>8</v>
      </c>
      <c r="E586" s="8" t="str">
        <f t="shared" si="48"/>
        <v>20100808</v>
      </c>
      <c r="F586" s="24">
        <v>40398</v>
      </c>
      <c r="G586" s="25">
        <f t="shared" si="49"/>
        <v>40398</v>
      </c>
    </row>
    <row r="587" spans="1:7">
      <c r="A587" s="9">
        <f t="shared" si="45"/>
        <v>2010</v>
      </c>
      <c r="B587" s="9">
        <f>VLOOKUP($C587,Quarter_Month!$A$1:$B$13,2)</f>
        <v>3</v>
      </c>
      <c r="C587" s="9">
        <f t="shared" si="46"/>
        <v>8</v>
      </c>
      <c r="D587" s="9">
        <f t="shared" si="47"/>
        <v>9</v>
      </c>
      <c r="E587" s="8" t="str">
        <f t="shared" si="48"/>
        <v>20100809</v>
      </c>
      <c r="F587" s="24">
        <v>40399</v>
      </c>
      <c r="G587" s="25">
        <f t="shared" si="49"/>
        <v>40399</v>
      </c>
    </row>
    <row r="588" spans="1:7">
      <c r="A588" s="9">
        <f t="shared" si="45"/>
        <v>2010</v>
      </c>
      <c r="B588" s="9">
        <f>VLOOKUP($C588,Quarter_Month!$A$1:$B$13,2)</f>
        <v>3</v>
      </c>
      <c r="C588" s="9">
        <f t="shared" si="46"/>
        <v>8</v>
      </c>
      <c r="D588" s="9">
        <f t="shared" si="47"/>
        <v>10</v>
      </c>
      <c r="E588" s="8" t="str">
        <f t="shared" si="48"/>
        <v>20100810</v>
      </c>
      <c r="F588" s="24">
        <v>40400</v>
      </c>
      <c r="G588" s="25">
        <f t="shared" si="49"/>
        <v>40400</v>
      </c>
    </row>
    <row r="589" spans="1:7">
      <c r="A589" s="9">
        <f t="shared" si="45"/>
        <v>2010</v>
      </c>
      <c r="B589" s="9">
        <f>VLOOKUP($C589,Quarter_Month!$A$1:$B$13,2)</f>
        <v>3</v>
      </c>
      <c r="C589" s="9">
        <f t="shared" si="46"/>
        <v>8</v>
      </c>
      <c r="D589" s="9">
        <f t="shared" si="47"/>
        <v>11</v>
      </c>
      <c r="E589" s="8" t="str">
        <f t="shared" si="48"/>
        <v>20100811</v>
      </c>
      <c r="F589" s="24">
        <v>40401</v>
      </c>
      <c r="G589" s="25">
        <f t="shared" si="49"/>
        <v>40401</v>
      </c>
    </row>
    <row r="590" spans="1:7">
      <c r="A590" s="9">
        <f t="shared" si="45"/>
        <v>2010</v>
      </c>
      <c r="B590" s="9">
        <f>VLOOKUP($C590,Quarter_Month!$A$1:$B$13,2)</f>
        <v>3</v>
      </c>
      <c r="C590" s="9">
        <f t="shared" si="46"/>
        <v>8</v>
      </c>
      <c r="D590" s="9">
        <f t="shared" si="47"/>
        <v>12</v>
      </c>
      <c r="E590" s="8" t="str">
        <f t="shared" si="48"/>
        <v>20100812</v>
      </c>
      <c r="F590" s="24">
        <v>40402</v>
      </c>
      <c r="G590" s="25">
        <f t="shared" si="49"/>
        <v>40402</v>
      </c>
    </row>
    <row r="591" spans="1:7">
      <c r="A591" s="9">
        <f t="shared" si="45"/>
        <v>2010</v>
      </c>
      <c r="B591" s="9">
        <f>VLOOKUP($C591,Quarter_Month!$A$1:$B$13,2)</f>
        <v>3</v>
      </c>
      <c r="C591" s="9">
        <f t="shared" si="46"/>
        <v>8</v>
      </c>
      <c r="D591" s="9">
        <f t="shared" si="47"/>
        <v>13</v>
      </c>
      <c r="E591" s="8" t="str">
        <f t="shared" si="48"/>
        <v>20100813</v>
      </c>
      <c r="F591" s="24">
        <v>40403</v>
      </c>
      <c r="G591" s="25">
        <f t="shared" si="49"/>
        <v>40403</v>
      </c>
    </row>
    <row r="592" spans="1:7">
      <c r="A592" s="9">
        <f t="shared" si="45"/>
        <v>2010</v>
      </c>
      <c r="B592" s="9">
        <f>VLOOKUP($C592,Quarter_Month!$A$1:$B$13,2)</f>
        <v>3</v>
      </c>
      <c r="C592" s="9">
        <f t="shared" si="46"/>
        <v>8</v>
      </c>
      <c r="D592" s="9">
        <f t="shared" si="47"/>
        <v>14</v>
      </c>
      <c r="E592" s="8" t="str">
        <f t="shared" si="48"/>
        <v>20100814</v>
      </c>
      <c r="F592" s="24">
        <v>40404</v>
      </c>
      <c r="G592" s="25">
        <f t="shared" si="49"/>
        <v>40404</v>
      </c>
    </row>
    <row r="593" spans="1:7">
      <c r="A593" s="9">
        <f t="shared" si="45"/>
        <v>2010</v>
      </c>
      <c r="B593" s="9">
        <f>VLOOKUP($C593,Quarter_Month!$A$1:$B$13,2)</f>
        <v>3</v>
      </c>
      <c r="C593" s="9">
        <f t="shared" si="46"/>
        <v>8</v>
      </c>
      <c r="D593" s="9">
        <f t="shared" si="47"/>
        <v>15</v>
      </c>
      <c r="E593" s="8" t="str">
        <f t="shared" si="48"/>
        <v>20100815</v>
      </c>
      <c r="F593" s="24">
        <v>40405</v>
      </c>
      <c r="G593" s="25">
        <f t="shared" si="49"/>
        <v>40405</v>
      </c>
    </row>
    <row r="594" spans="1:7">
      <c r="A594" s="9">
        <f t="shared" si="45"/>
        <v>2010</v>
      </c>
      <c r="B594" s="9">
        <f>VLOOKUP($C594,Quarter_Month!$A$1:$B$13,2)</f>
        <v>3</v>
      </c>
      <c r="C594" s="9">
        <f t="shared" si="46"/>
        <v>8</v>
      </c>
      <c r="D594" s="9">
        <f t="shared" si="47"/>
        <v>16</v>
      </c>
      <c r="E594" s="8" t="str">
        <f t="shared" si="48"/>
        <v>20100816</v>
      </c>
      <c r="F594" s="24">
        <v>40406</v>
      </c>
      <c r="G594" s="25">
        <f t="shared" si="49"/>
        <v>40406</v>
      </c>
    </row>
    <row r="595" spans="1:7">
      <c r="A595" s="9">
        <f t="shared" si="45"/>
        <v>2010</v>
      </c>
      <c r="B595" s="9">
        <f>VLOOKUP($C595,Quarter_Month!$A$1:$B$13,2)</f>
        <v>3</v>
      </c>
      <c r="C595" s="9">
        <f t="shared" si="46"/>
        <v>8</v>
      </c>
      <c r="D595" s="9">
        <f t="shared" si="47"/>
        <v>17</v>
      </c>
      <c r="E595" s="8" t="str">
        <f t="shared" si="48"/>
        <v>20100817</v>
      </c>
      <c r="F595" s="24">
        <v>40407</v>
      </c>
      <c r="G595" s="25">
        <f t="shared" si="49"/>
        <v>40407</v>
      </c>
    </row>
    <row r="596" spans="1:7">
      <c r="A596" s="9">
        <f t="shared" si="45"/>
        <v>2010</v>
      </c>
      <c r="B596" s="9">
        <f>VLOOKUP($C596,Quarter_Month!$A$1:$B$13,2)</f>
        <v>3</v>
      </c>
      <c r="C596" s="9">
        <f t="shared" si="46"/>
        <v>8</v>
      </c>
      <c r="D596" s="9">
        <f t="shared" si="47"/>
        <v>18</v>
      </c>
      <c r="E596" s="8" t="str">
        <f t="shared" si="48"/>
        <v>20100818</v>
      </c>
      <c r="F596" s="24">
        <v>40408</v>
      </c>
      <c r="G596" s="25">
        <f t="shared" si="49"/>
        <v>40408</v>
      </c>
    </row>
    <row r="597" spans="1:7">
      <c r="A597" s="9">
        <f t="shared" si="45"/>
        <v>2010</v>
      </c>
      <c r="B597" s="9">
        <f>VLOOKUP($C597,Quarter_Month!$A$1:$B$13,2)</f>
        <v>3</v>
      </c>
      <c r="C597" s="9">
        <f t="shared" si="46"/>
        <v>8</v>
      </c>
      <c r="D597" s="9">
        <f t="shared" si="47"/>
        <v>19</v>
      </c>
      <c r="E597" s="8" t="str">
        <f t="shared" si="48"/>
        <v>20100819</v>
      </c>
      <c r="F597" s="24">
        <v>40409</v>
      </c>
      <c r="G597" s="25">
        <f t="shared" si="49"/>
        <v>40409</v>
      </c>
    </row>
    <row r="598" spans="1:7">
      <c r="A598" s="9">
        <f t="shared" si="45"/>
        <v>2010</v>
      </c>
      <c r="B598" s="9">
        <f>VLOOKUP($C598,Quarter_Month!$A$1:$B$13,2)</f>
        <v>3</v>
      </c>
      <c r="C598" s="9">
        <f t="shared" si="46"/>
        <v>8</v>
      </c>
      <c r="D598" s="9">
        <f t="shared" si="47"/>
        <v>20</v>
      </c>
      <c r="E598" s="8" t="str">
        <f t="shared" si="48"/>
        <v>20100820</v>
      </c>
      <c r="F598" s="24">
        <v>40410</v>
      </c>
      <c r="G598" s="25">
        <f t="shared" si="49"/>
        <v>40410</v>
      </c>
    </row>
    <row r="599" spans="1:7">
      <c r="A599" s="9">
        <f t="shared" si="45"/>
        <v>2010</v>
      </c>
      <c r="B599" s="9">
        <f>VLOOKUP($C599,Quarter_Month!$A$1:$B$13,2)</f>
        <v>3</v>
      </c>
      <c r="C599" s="9">
        <f t="shared" si="46"/>
        <v>8</v>
      </c>
      <c r="D599" s="9">
        <f t="shared" si="47"/>
        <v>21</v>
      </c>
      <c r="E599" s="8" t="str">
        <f t="shared" si="48"/>
        <v>20100821</v>
      </c>
      <c r="F599" s="24">
        <v>40411</v>
      </c>
      <c r="G599" s="25">
        <f t="shared" si="49"/>
        <v>40411</v>
      </c>
    </row>
    <row r="600" spans="1:7">
      <c r="A600" s="9">
        <f t="shared" si="45"/>
        <v>2010</v>
      </c>
      <c r="B600" s="9">
        <f>VLOOKUP($C600,Quarter_Month!$A$1:$B$13,2)</f>
        <v>3</v>
      </c>
      <c r="C600" s="9">
        <f t="shared" si="46"/>
        <v>8</v>
      </c>
      <c r="D600" s="9">
        <f t="shared" si="47"/>
        <v>22</v>
      </c>
      <c r="E600" s="8" t="str">
        <f t="shared" si="48"/>
        <v>20100822</v>
      </c>
      <c r="F600" s="24">
        <v>40412</v>
      </c>
      <c r="G600" s="25">
        <f t="shared" si="49"/>
        <v>40412</v>
      </c>
    </row>
    <row r="601" spans="1:7">
      <c r="A601" s="9">
        <f t="shared" si="45"/>
        <v>2010</v>
      </c>
      <c r="B601" s="9">
        <f>VLOOKUP($C601,Quarter_Month!$A$1:$B$13,2)</f>
        <v>3</v>
      </c>
      <c r="C601" s="9">
        <f t="shared" si="46"/>
        <v>8</v>
      </c>
      <c r="D601" s="9">
        <f t="shared" si="47"/>
        <v>23</v>
      </c>
      <c r="E601" s="8" t="str">
        <f t="shared" si="48"/>
        <v>20100823</v>
      </c>
      <c r="F601" s="24">
        <v>40413</v>
      </c>
      <c r="G601" s="25">
        <f t="shared" si="49"/>
        <v>40413</v>
      </c>
    </row>
    <row r="602" spans="1:7">
      <c r="A602" s="9">
        <f t="shared" si="45"/>
        <v>2010</v>
      </c>
      <c r="B602" s="9">
        <f>VLOOKUP($C602,Quarter_Month!$A$1:$B$13,2)</f>
        <v>3</v>
      </c>
      <c r="C602" s="9">
        <f t="shared" si="46"/>
        <v>8</v>
      </c>
      <c r="D602" s="9">
        <f t="shared" si="47"/>
        <v>24</v>
      </c>
      <c r="E602" s="8" t="str">
        <f t="shared" si="48"/>
        <v>20100824</v>
      </c>
      <c r="F602" s="24">
        <v>40414</v>
      </c>
      <c r="G602" s="25">
        <f t="shared" si="49"/>
        <v>40414</v>
      </c>
    </row>
    <row r="603" spans="1:7">
      <c r="A603" s="9">
        <f t="shared" si="45"/>
        <v>2010</v>
      </c>
      <c r="B603" s="9">
        <f>VLOOKUP($C603,Quarter_Month!$A$1:$B$13,2)</f>
        <v>3</v>
      </c>
      <c r="C603" s="9">
        <f t="shared" si="46"/>
        <v>8</v>
      </c>
      <c r="D603" s="9">
        <f t="shared" si="47"/>
        <v>25</v>
      </c>
      <c r="E603" s="8" t="str">
        <f t="shared" si="48"/>
        <v>20100825</v>
      </c>
      <c r="F603" s="24">
        <v>40415</v>
      </c>
      <c r="G603" s="25">
        <f t="shared" si="49"/>
        <v>40415</v>
      </c>
    </row>
    <row r="604" spans="1:7">
      <c r="A604" s="9">
        <f t="shared" si="45"/>
        <v>2010</v>
      </c>
      <c r="B604" s="9">
        <f>VLOOKUP($C604,Quarter_Month!$A$1:$B$13,2)</f>
        <v>3</v>
      </c>
      <c r="C604" s="9">
        <f t="shared" si="46"/>
        <v>8</v>
      </c>
      <c r="D604" s="9">
        <f t="shared" si="47"/>
        <v>26</v>
      </c>
      <c r="E604" s="8" t="str">
        <f t="shared" si="48"/>
        <v>20100826</v>
      </c>
      <c r="F604" s="24">
        <v>40416</v>
      </c>
      <c r="G604" s="25">
        <f t="shared" si="49"/>
        <v>40416</v>
      </c>
    </row>
    <row r="605" spans="1:7">
      <c r="A605" s="9">
        <f t="shared" si="45"/>
        <v>2010</v>
      </c>
      <c r="B605" s="9">
        <f>VLOOKUP($C605,Quarter_Month!$A$1:$B$13,2)</f>
        <v>3</v>
      </c>
      <c r="C605" s="9">
        <f t="shared" si="46"/>
        <v>8</v>
      </c>
      <c r="D605" s="9">
        <f t="shared" si="47"/>
        <v>27</v>
      </c>
      <c r="E605" s="8" t="str">
        <f t="shared" si="48"/>
        <v>20100827</v>
      </c>
      <c r="F605" s="24">
        <v>40417</v>
      </c>
      <c r="G605" s="25">
        <f t="shared" si="49"/>
        <v>40417</v>
      </c>
    </row>
    <row r="606" spans="1:7">
      <c r="A606" s="9">
        <f t="shared" si="45"/>
        <v>2010</v>
      </c>
      <c r="B606" s="9">
        <f>VLOOKUP($C606,Quarter_Month!$A$1:$B$13,2)</f>
        <v>3</v>
      </c>
      <c r="C606" s="9">
        <f t="shared" si="46"/>
        <v>8</v>
      </c>
      <c r="D606" s="9">
        <f t="shared" si="47"/>
        <v>28</v>
      </c>
      <c r="E606" s="8" t="str">
        <f t="shared" si="48"/>
        <v>20100828</v>
      </c>
      <c r="F606" s="24">
        <v>40418</v>
      </c>
      <c r="G606" s="25">
        <f t="shared" si="49"/>
        <v>40418</v>
      </c>
    </row>
    <row r="607" spans="1:7">
      <c r="A607" s="9">
        <f t="shared" si="45"/>
        <v>2010</v>
      </c>
      <c r="B607" s="9">
        <f>VLOOKUP($C607,Quarter_Month!$A$1:$B$13,2)</f>
        <v>3</v>
      </c>
      <c r="C607" s="9">
        <f t="shared" si="46"/>
        <v>8</v>
      </c>
      <c r="D607" s="9">
        <f t="shared" si="47"/>
        <v>29</v>
      </c>
      <c r="E607" s="8" t="str">
        <f t="shared" si="48"/>
        <v>20100829</v>
      </c>
      <c r="F607" s="24">
        <v>40419</v>
      </c>
      <c r="G607" s="25">
        <f t="shared" si="49"/>
        <v>40419</v>
      </c>
    </row>
    <row r="608" spans="1:7">
      <c r="A608" s="9">
        <f t="shared" si="45"/>
        <v>2010</v>
      </c>
      <c r="B608" s="9">
        <f>VLOOKUP($C608,Quarter_Month!$A$1:$B$13,2)</f>
        <v>3</v>
      </c>
      <c r="C608" s="9">
        <f t="shared" si="46"/>
        <v>8</v>
      </c>
      <c r="D608" s="9">
        <f t="shared" si="47"/>
        <v>30</v>
      </c>
      <c r="E608" s="8" t="str">
        <f t="shared" si="48"/>
        <v>20100830</v>
      </c>
      <c r="F608" s="24">
        <v>40420</v>
      </c>
      <c r="G608" s="25">
        <f t="shared" si="49"/>
        <v>40420</v>
      </c>
    </row>
    <row r="609" spans="1:7">
      <c r="A609" s="9">
        <f t="shared" si="45"/>
        <v>2010</v>
      </c>
      <c r="B609" s="9">
        <f>VLOOKUP($C609,Quarter_Month!$A$1:$B$13,2)</f>
        <v>3</v>
      </c>
      <c r="C609" s="9">
        <f t="shared" si="46"/>
        <v>8</v>
      </c>
      <c r="D609" s="9">
        <f t="shared" si="47"/>
        <v>31</v>
      </c>
      <c r="E609" s="8" t="str">
        <f t="shared" si="48"/>
        <v>20100831</v>
      </c>
      <c r="F609" s="24">
        <v>40421</v>
      </c>
      <c r="G609" s="25">
        <f t="shared" si="49"/>
        <v>40421</v>
      </c>
    </row>
    <row r="610" spans="1:7">
      <c r="A610" s="9">
        <f t="shared" si="45"/>
        <v>2010</v>
      </c>
      <c r="B610" s="9">
        <f>VLOOKUP($C610,Quarter_Month!$A$1:$B$13,2)</f>
        <v>3</v>
      </c>
      <c r="C610" s="9">
        <f t="shared" si="46"/>
        <v>9</v>
      </c>
      <c r="D610" s="9">
        <f t="shared" si="47"/>
        <v>1</v>
      </c>
      <c r="E610" s="8" t="str">
        <f t="shared" si="48"/>
        <v>20100901</v>
      </c>
      <c r="F610" s="24">
        <v>40422</v>
      </c>
      <c r="G610" s="25">
        <f t="shared" si="49"/>
        <v>40422</v>
      </c>
    </row>
    <row r="611" spans="1:7">
      <c r="A611" s="9">
        <f t="shared" si="45"/>
        <v>2010</v>
      </c>
      <c r="B611" s="9">
        <f>VLOOKUP($C611,Quarter_Month!$A$1:$B$13,2)</f>
        <v>3</v>
      </c>
      <c r="C611" s="9">
        <f t="shared" si="46"/>
        <v>9</v>
      </c>
      <c r="D611" s="9">
        <f t="shared" si="47"/>
        <v>2</v>
      </c>
      <c r="E611" s="8" t="str">
        <f t="shared" si="48"/>
        <v>20100902</v>
      </c>
      <c r="F611" s="24">
        <v>40423</v>
      </c>
      <c r="G611" s="25">
        <f t="shared" si="49"/>
        <v>40423</v>
      </c>
    </row>
    <row r="612" spans="1:7">
      <c r="A612" s="9">
        <f t="shared" si="45"/>
        <v>2010</v>
      </c>
      <c r="B612" s="9">
        <f>VLOOKUP($C612,Quarter_Month!$A$1:$B$13,2)</f>
        <v>3</v>
      </c>
      <c r="C612" s="9">
        <f t="shared" si="46"/>
        <v>9</v>
      </c>
      <c r="D612" s="9">
        <f t="shared" si="47"/>
        <v>3</v>
      </c>
      <c r="E612" s="8" t="str">
        <f t="shared" si="48"/>
        <v>20100903</v>
      </c>
      <c r="F612" s="24">
        <v>40424</v>
      </c>
      <c r="G612" s="25">
        <f t="shared" si="49"/>
        <v>40424</v>
      </c>
    </row>
    <row r="613" spans="1:7">
      <c r="A613" s="9">
        <f t="shared" si="45"/>
        <v>2010</v>
      </c>
      <c r="B613" s="9">
        <f>VLOOKUP($C613,Quarter_Month!$A$1:$B$13,2)</f>
        <v>3</v>
      </c>
      <c r="C613" s="9">
        <f t="shared" si="46"/>
        <v>9</v>
      </c>
      <c r="D613" s="9">
        <f t="shared" si="47"/>
        <v>4</v>
      </c>
      <c r="E613" s="8" t="str">
        <f t="shared" si="48"/>
        <v>20100904</v>
      </c>
      <c r="F613" s="24">
        <v>40425</v>
      </c>
      <c r="G613" s="25">
        <f t="shared" si="49"/>
        <v>40425</v>
      </c>
    </row>
    <row r="614" spans="1:7">
      <c r="A614" s="9">
        <f t="shared" si="45"/>
        <v>2010</v>
      </c>
      <c r="B614" s="9">
        <f>VLOOKUP($C614,Quarter_Month!$A$1:$B$13,2)</f>
        <v>3</v>
      </c>
      <c r="C614" s="9">
        <f t="shared" si="46"/>
        <v>9</v>
      </c>
      <c r="D614" s="9">
        <f t="shared" si="47"/>
        <v>5</v>
      </c>
      <c r="E614" s="8" t="str">
        <f t="shared" si="48"/>
        <v>20100905</v>
      </c>
      <c r="F614" s="24">
        <v>40426</v>
      </c>
      <c r="G614" s="25">
        <f t="shared" si="49"/>
        <v>40426</v>
      </c>
    </row>
    <row r="615" spans="1:7">
      <c r="A615" s="9">
        <f t="shared" si="45"/>
        <v>2010</v>
      </c>
      <c r="B615" s="9">
        <f>VLOOKUP($C615,Quarter_Month!$A$1:$B$13,2)</f>
        <v>3</v>
      </c>
      <c r="C615" s="9">
        <f t="shared" si="46"/>
        <v>9</v>
      </c>
      <c r="D615" s="9">
        <f t="shared" si="47"/>
        <v>6</v>
      </c>
      <c r="E615" s="8" t="str">
        <f t="shared" si="48"/>
        <v>20100906</v>
      </c>
      <c r="F615" s="24">
        <v>40427</v>
      </c>
      <c r="G615" s="25">
        <f t="shared" si="49"/>
        <v>40427</v>
      </c>
    </row>
    <row r="616" spans="1:7">
      <c r="A616" s="9">
        <f t="shared" si="45"/>
        <v>2010</v>
      </c>
      <c r="B616" s="9">
        <f>VLOOKUP($C616,Quarter_Month!$A$1:$B$13,2)</f>
        <v>3</v>
      </c>
      <c r="C616" s="9">
        <f t="shared" si="46"/>
        <v>9</v>
      </c>
      <c r="D616" s="9">
        <f t="shared" si="47"/>
        <v>7</v>
      </c>
      <c r="E616" s="8" t="str">
        <f t="shared" si="48"/>
        <v>20100907</v>
      </c>
      <c r="F616" s="24">
        <v>40428</v>
      </c>
      <c r="G616" s="25">
        <f t="shared" si="49"/>
        <v>40428</v>
      </c>
    </row>
    <row r="617" spans="1:7">
      <c r="A617" s="9">
        <f t="shared" si="45"/>
        <v>2010</v>
      </c>
      <c r="B617" s="9">
        <f>VLOOKUP($C617,Quarter_Month!$A$1:$B$13,2)</f>
        <v>3</v>
      </c>
      <c r="C617" s="9">
        <f t="shared" si="46"/>
        <v>9</v>
      </c>
      <c r="D617" s="9">
        <f t="shared" si="47"/>
        <v>8</v>
      </c>
      <c r="E617" s="8" t="str">
        <f t="shared" si="48"/>
        <v>20100908</v>
      </c>
      <c r="F617" s="24">
        <v>40429</v>
      </c>
      <c r="G617" s="25">
        <f t="shared" si="49"/>
        <v>40429</v>
      </c>
    </row>
    <row r="618" spans="1:7">
      <c r="A618" s="9">
        <f t="shared" si="45"/>
        <v>2010</v>
      </c>
      <c r="B618" s="9">
        <f>VLOOKUP($C618,Quarter_Month!$A$1:$B$13,2)</f>
        <v>3</v>
      </c>
      <c r="C618" s="9">
        <f t="shared" si="46"/>
        <v>9</v>
      </c>
      <c r="D618" s="9">
        <f t="shared" si="47"/>
        <v>9</v>
      </c>
      <c r="E618" s="8" t="str">
        <f t="shared" si="48"/>
        <v>20100909</v>
      </c>
      <c r="F618" s="24">
        <v>40430</v>
      </c>
      <c r="G618" s="25">
        <f t="shared" si="49"/>
        <v>40430</v>
      </c>
    </row>
    <row r="619" spans="1:7">
      <c r="A619" s="9">
        <f t="shared" si="45"/>
        <v>2010</v>
      </c>
      <c r="B619" s="9">
        <f>VLOOKUP($C619,Quarter_Month!$A$1:$B$13,2)</f>
        <v>3</v>
      </c>
      <c r="C619" s="9">
        <f t="shared" si="46"/>
        <v>9</v>
      </c>
      <c r="D619" s="9">
        <f t="shared" si="47"/>
        <v>10</v>
      </c>
      <c r="E619" s="8" t="str">
        <f t="shared" si="48"/>
        <v>20100910</v>
      </c>
      <c r="F619" s="24">
        <v>40431</v>
      </c>
      <c r="G619" s="25">
        <f t="shared" si="49"/>
        <v>40431</v>
      </c>
    </row>
    <row r="620" spans="1:7">
      <c r="A620" s="9">
        <f t="shared" si="45"/>
        <v>2010</v>
      </c>
      <c r="B620" s="9">
        <f>VLOOKUP($C620,Quarter_Month!$A$1:$B$13,2)</f>
        <v>3</v>
      </c>
      <c r="C620" s="9">
        <f t="shared" si="46"/>
        <v>9</v>
      </c>
      <c r="D620" s="9">
        <f t="shared" si="47"/>
        <v>11</v>
      </c>
      <c r="E620" s="8" t="str">
        <f t="shared" si="48"/>
        <v>20100911</v>
      </c>
      <c r="F620" s="24">
        <v>40432</v>
      </c>
      <c r="G620" s="25">
        <f t="shared" si="49"/>
        <v>40432</v>
      </c>
    </row>
    <row r="621" spans="1:7">
      <c r="A621" s="9">
        <f t="shared" si="45"/>
        <v>2010</v>
      </c>
      <c r="B621" s="9">
        <f>VLOOKUP($C621,Quarter_Month!$A$1:$B$13,2)</f>
        <v>3</v>
      </c>
      <c r="C621" s="9">
        <f t="shared" si="46"/>
        <v>9</v>
      </c>
      <c r="D621" s="9">
        <f t="shared" si="47"/>
        <v>12</v>
      </c>
      <c r="E621" s="8" t="str">
        <f t="shared" si="48"/>
        <v>20100912</v>
      </c>
      <c r="F621" s="24">
        <v>40433</v>
      </c>
      <c r="G621" s="25">
        <f t="shared" si="49"/>
        <v>40433</v>
      </c>
    </row>
    <row r="622" spans="1:7">
      <c r="A622" s="9">
        <f t="shared" si="45"/>
        <v>2010</v>
      </c>
      <c r="B622" s="9">
        <f>VLOOKUP($C622,Quarter_Month!$A$1:$B$13,2)</f>
        <v>3</v>
      </c>
      <c r="C622" s="9">
        <f t="shared" si="46"/>
        <v>9</v>
      </c>
      <c r="D622" s="9">
        <f t="shared" si="47"/>
        <v>13</v>
      </c>
      <c r="E622" s="8" t="str">
        <f t="shared" si="48"/>
        <v>20100913</v>
      </c>
      <c r="F622" s="24">
        <v>40434</v>
      </c>
      <c r="G622" s="25">
        <f t="shared" si="49"/>
        <v>40434</v>
      </c>
    </row>
    <row r="623" spans="1:7">
      <c r="A623" s="9">
        <f t="shared" si="45"/>
        <v>2010</v>
      </c>
      <c r="B623" s="9">
        <f>VLOOKUP($C623,Quarter_Month!$A$1:$B$13,2)</f>
        <v>3</v>
      </c>
      <c r="C623" s="9">
        <f t="shared" si="46"/>
        <v>9</v>
      </c>
      <c r="D623" s="9">
        <f t="shared" si="47"/>
        <v>14</v>
      </c>
      <c r="E623" s="8" t="str">
        <f t="shared" si="48"/>
        <v>20100914</v>
      </c>
      <c r="F623" s="24">
        <v>40435</v>
      </c>
      <c r="G623" s="25">
        <f t="shared" si="49"/>
        <v>40435</v>
      </c>
    </row>
    <row r="624" spans="1:7">
      <c r="A624" s="9">
        <f t="shared" si="45"/>
        <v>2010</v>
      </c>
      <c r="B624" s="9">
        <f>VLOOKUP($C624,Quarter_Month!$A$1:$B$13,2)</f>
        <v>3</v>
      </c>
      <c r="C624" s="9">
        <f t="shared" si="46"/>
        <v>9</v>
      </c>
      <c r="D624" s="9">
        <f t="shared" si="47"/>
        <v>15</v>
      </c>
      <c r="E624" s="8" t="str">
        <f t="shared" si="48"/>
        <v>20100915</v>
      </c>
      <c r="F624" s="24">
        <v>40436</v>
      </c>
      <c r="G624" s="25">
        <f t="shared" si="49"/>
        <v>40436</v>
      </c>
    </row>
    <row r="625" spans="1:7">
      <c r="A625" s="9">
        <f t="shared" ref="A625:A688" si="50">YEAR(F625)</f>
        <v>2010</v>
      </c>
      <c r="B625" s="9">
        <f>VLOOKUP($C625,Quarter_Month!$A$1:$B$13,2)</f>
        <v>3</v>
      </c>
      <c r="C625" s="9">
        <f t="shared" ref="C625:C688" si="51">MONTH(F625)</f>
        <v>9</v>
      </c>
      <c r="D625" s="9">
        <f t="shared" ref="D625:D688" si="52">DAY(F625)</f>
        <v>16</v>
      </c>
      <c r="E625" s="8" t="str">
        <f t="shared" ref="E625:E688" si="53">CONCATENATE(A625,IF(LEN(C625)=1,"0"&amp;C625,C625),IF(LEN(D625)=1,"0"&amp;D625,D625))</f>
        <v>20100916</v>
      </c>
      <c r="F625" s="24">
        <v>40437</v>
      </c>
      <c r="G625" s="25">
        <f t="shared" si="49"/>
        <v>40437</v>
      </c>
    </row>
    <row r="626" spans="1:7">
      <c r="A626" s="9">
        <f t="shared" si="50"/>
        <v>2010</v>
      </c>
      <c r="B626" s="9">
        <f>VLOOKUP($C626,Quarter_Month!$A$1:$B$13,2)</f>
        <v>3</v>
      </c>
      <c r="C626" s="9">
        <f t="shared" si="51"/>
        <v>9</v>
      </c>
      <c r="D626" s="9">
        <f t="shared" si="52"/>
        <v>17</v>
      </c>
      <c r="E626" s="8" t="str">
        <f t="shared" si="53"/>
        <v>20100917</v>
      </c>
      <c r="F626" s="24">
        <v>40438</v>
      </c>
      <c r="G626" s="25">
        <f t="shared" si="49"/>
        <v>40438</v>
      </c>
    </row>
    <row r="627" spans="1:7">
      <c r="A627" s="9">
        <f t="shared" si="50"/>
        <v>2010</v>
      </c>
      <c r="B627" s="9">
        <f>VLOOKUP($C627,Quarter_Month!$A$1:$B$13,2)</f>
        <v>3</v>
      </c>
      <c r="C627" s="9">
        <f t="shared" si="51"/>
        <v>9</v>
      </c>
      <c r="D627" s="9">
        <f t="shared" si="52"/>
        <v>18</v>
      </c>
      <c r="E627" s="8" t="str">
        <f t="shared" si="53"/>
        <v>20100918</v>
      </c>
      <c r="F627" s="24">
        <v>40439</v>
      </c>
      <c r="G627" s="25">
        <f t="shared" si="49"/>
        <v>40439</v>
      </c>
    </row>
    <row r="628" spans="1:7">
      <c r="A628" s="9">
        <f t="shared" si="50"/>
        <v>2010</v>
      </c>
      <c r="B628" s="9">
        <f>VLOOKUP($C628,Quarter_Month!$A$1:$B$13,2)</f>
        <v>3</v>
      </c>
      <c r="C628" s="9">
        <f t="shared" si="51"/>
        <v>9</v>
      </c>
      <c r="D628" s="9">
        <f t="shared" si="52"/>
        <v>19</v>
      </c>
      <c r="E628" s="8" t="str">
        <f t="shared" si="53"/>
        <v>20100919</v>
      </c>
      <c r="F628" s="24">
        <v>40440</v>
      </c>
      <c r="G628" s="25">
        <f t="shared" si="49"/>
        <v>40440</v>
      </c>
    </row>
    <row r="629" spans="1:7">
      <c r="A629" s="9">
        <f t="shared" si="50"/>
        <v>2010</v>
      </c>
      <c r="B629" s="9">
        <f>VLOOKUP($C629,Quarter_Month!$A$1:$B$13,2)</f>
        <v>3</v>
      </c>
      <c r="C629" s="9">
        <f t="shared" si="51"/>
        <v>9</v>
      </c>
      <c r="D629" s="9">
        <f t="shared" si="52"/>
        <v>20</v>
      </c>
      <c r="E629" s="8" t="str">
        <f t="shared" si="53"/>
        <v>20100920</v>
      </c>
      <c r="F629" s="24">
        <v>40441</v>
      </c>
      <c r="G629" s="25">
        <f t="shared" si="49"/>
        <v>40441</v>
      </c>
    </row>
    <row r="630" spans="1:7">
      <c r="A630" s="9">
        <f t="shared" si="50"/>
        <v>2010</v>
      </c>
      <c r="B630" s="9">
        <f>VLOOKUP($C630,Quarter_Month!$A$1:$B$13,2)</f>
        <v>3</v>
      </c>
      <c r="C630" s="9">
        <f t="shared" si="51"/>
        <v>9</v>
      </c>
      <c r="D630" s="9">
        <f t="shared" si="52"/>
        <v>21</v>
      </c>
      <c r="E630" s="8" t="str">
        <f t="shared" si="53"/>
        <v>20100921</v>
      </c>
      <c r="F630" s="24">
        <v>40442</v>
      </c>
      <c r="G630" s="25">
        <f t="shared" si="49"/>
        <v>40442</v>
      </c>
    </row>
    <row r="631" spans="1:7">
      <c r="A631" s="9">
        <f t="shared" si="50"/>
        <v>2010</v>
      </c>
      <c r="B631" s="9">
        <f>VLOOKUP($C631,Quarter_Month!$A$1:$B$13,2)</f>
        <v>3</v>
      </c>
      <c r="C631" s="9">
        <f t="shared" si="51"/>
        <v>9</v>
      </c>
      <c r="D631" s="9">
        <f t="shared" si="52"/>
        <v>22</v>
      </c>
      <c r="E631" s="8" t="str">
        <f t="shared" si="53"/>
        <v>20100922</v>
      </c>
      <c r="F631" s="24">
        <v>40443</v>
      </c>
      <c r="G631" s="25">
        <f t="shared" si="49"/>
        <v>40443</v>
      </c>
    </row>
    <row r="632" spans="1:7">
      <c r="A632" s="9">
        <f t="shared" si="50"/>
        <v>2010</v>
      </c>
      <c r="B632" s="9">
        <f>VLOOKUP($C632,Quarter_Month!$A$1:$B$13,2)</f>
        <v>3</v>
      </c>
      <c r="C632" s="9">
        <f t="shared" si="51"/>
        <v>9</v>
      </c>
      <c r="D632" s="9">
        <f t="shared" si="52"/>
        <v>23</v>
      </c>
      <c r="E632" s="8" t="str">
        <f t="shared" si="53"/>
        <v>20100923</v>
      </c>
      <c r="F632" s="24">
        <v>40444</v>
      </c>
      <c r="G632" s="25">
        <f t="shared" si="49"/>
        <v>40444</v>
      </c>
    </row>
    <row r="633" spans="1:7">
      <c r="A633" s="9">
        <f t="shared" si="50"/>
        <v>2010</v>
      </c>
      <c r="B633" s="9">
        <f>VLOOKUP($C633,Quarter_Month!$A$1:$B$13,2)</f>
        <v>3</v>
      </c>
      <c r="C633" s="9">
        <f t="shared" si="51"/>
        <v>9</v>
      </c>
      <c r="D633" s="9">
        <f t="shared" si="52"/>
        <v>24</v>
      </c>
      <c r="E633" s="8" t="str">
        <f t="shared" si="53"/>
        <v>20100924</v>
      </c>
      <c r="F633" s="24">
        <v>40445</v>
      </c>
      <c r="G633" s="25">
        <f t="shared" si="49"/>
        <v>40445</v>
      </c>
    </row>
    <row r="634" spans="1:7">
      <c r="A634" s="9">
        <f t="shared" si="50"/>
        <v>2010</v>
      </c>
      <c r="B634" s="9">
        <f>VLOOKUP($C634,Quarter_Month!$A$1:$B$13,2)</f>
        <v>3</v>
      </c>
      <c r="C634" s="9">
        <f t="shared" si="51"/>
        <v>9</v>
      </c>
      <c r="D634" s="9">
        <f t="shared" si="52"/>
        <v>25</v>
      </c>
      <c r="E634" s="8" t="str">
        <f t="shared" si="53"/>
        <v>20100925</v>
      </c>
      <c r="F634" s="24">
        <v>40446</v>
      </c>
      <c r="G634" s="25">
        <f t="shared" si="49"/>
        <v>40446</v>
      </c>
    </row>
    <row r="635" spans="1:7">
      <c r="A635" s="9">
        <f t="shared" si="50"/>
        <v>2010</v>
      </c>
      <c r="B635" s="9">
        <f>VLOOKUP($C635,Quarter_Month!$A$1:$B$13,2)</f>
        <v>3</v>
      </c>
      <c r="C635" s="9">
        <f t="shared" si="51"/>
        <v>9</v>
      </c>
      <c r="D635" s="9">
        <f t="shared" si="52"/>
        <v>26</v>
      </c>
      <c r="E635" s="8" t="str">
        <f t="shared" si="53"/>
        <v>20100926</v>
      </c>
      <c r="F635" s="24">
        <v>40447</v>
      </c>
      <c r="G635" s="25">
        <f t="shared" si="49"/>
        <v>40447</v>
      </c>
    </row>
    <row r="636" spans="1:7">
      <c r="A636" s="9">
        <f t="shared" si="50"/>
        <v>2010</v>
      </c>
      <c r="B636" s="9">
        <f>VLOOKUP($C636,Quarter_Month!$A$1:$B$13,2)</f>
        <v>3</v>
      </c>
      <c r="C636" s="9">
        <f t="shared" si="51"/>
        <v>9</v>
      </c>
      <c r="D636" s="9">
        <f t="shared" si="52"/>
        <v>27</v>
      </c>
      <c r="E636" s="8" t="str">
        <f t="shared" si="53"/>
        <v>20100927</v>
      </c>
      <c r="F636" s="24">
        <v>40448</v>
      </c>
      <c r="G636" s="25">
        <f t="shared" si="49"/>
        <v>40448</v>
      </c>
    </row>
    <row r="637" spans="1:7">
      <c r="A637" s="9">
        <f t="shared" si="50"/>
        <v>2010</v>
      </c>
      <c r="B637" s="9">
        <f>VLOOKUP($C637,Quarter_Month!$A$1:$B$13,2)</f>
        <v>3</v>
      </c>
      <c r="C637" s="9">
        <f t="shared" si="51"/>
        <v>9</v>
      </c>
      <c r="D637" s="9">
        <f t="shared" si="52"/>
        <v>28</v>
      </c>
      <c r="E637" s="8" t="str">
        <f t="shared" si="53"/>
        <v>20100928</v>
      </c>
      <c r="F637" s="24">
        <v>40449</v>
      </c>
      <c r="G637" s="25">
        <f t="shared" si="49"/>
        <v>40449</v>
      </c>
    </row>
    <row r="638" spans="1:7">
      <c r="A638" s="9">
        <f t="shared" si="50"/>
        <v>2010</v>
      </c>
      <c r="B638" s="9">
        <f>VLOOKUP($C638,Quarter_Month!$A$1:$B$13,2)</f>
        <v>3</v>
      </c>
      <c r="C638" s="9">
        <f t="shared" si="51"/>
        <v>9</v>
      </c>
      <c r="D638" s="9">
        <f t="shared" si="52"/>
        <v>29</v>
      </c>
      <c r="E638" s="8" t="str">
        <f t="shared" si="53"/>
        <v>20100929</v>
      </c>
      <c r="F638" s="24">
        <v>40450</v>
      </c>
      <c r="G638" s="25">
        <f t="shared" si="49"/>
        <v>40450</v>
      </c>
    </row>
    <row r="639" spans="1:7">
      <c r="A639" s="9">
        <f t="shared" si="50"/>
        <v>2010</v>
      </c>
      <c r="B639" s="9">
        <f>VLOOKUP($C639,Quarter_Month!$A$1:$B$13,2)</f>
        <v>3</v>
      </c>
      <c r="C639" s="9">
        <f t="shared" si="51"/>
        <v>9</v>
      </c>
      <c r="D639" s="9">
        <f t="shared" si="52"/>
        <v>30</v>
      </c>
      <c r="E639" s="8" t="str">
        <f t="shared" si="53"/>
        <v>20100930</v>
      </c>
      <c r="F639" s="24">
        <v>40451</v>
      </c>
      <c r="G639" s="25">
        <f t="shared" si="49"/>
        <v>40451</v>
      </c>
    </row>
    <row r="640" spans="1:7">
      <c r="A640" s="9">
        <f t="shared" si="50"/>
        <v>2010</v>
      </c>
      <c r="B640" s="9">
        <f>VLOOKUP($C640,Quarter_Month!$A$1:$B$13,2)</f>
        <v>4</v>
      </c>
      <c r="C640" s="9">
        <f t="shared" si="51"/>
        <v>10</v>
      </c>
      <c r="D640" s="9">
        <f t="shared" si="52"/>
        <v>1</v>
      </c>
      <c r="E640" s="8" t="str">
        <f t="shared" si="53"/>
        <v>20101001</v>
      </c>
      <c r="F640" s="24">
        <v>40452</v>
      </c>
      <c r="G640" s="25">
        <f t="shared" si="49"/>
        <v>40452</v>
      </c>
    </row>
    <row r="641" spans="1:7">
      <c r="A641" s="9">
        <f t="shared" si="50"/>
        <v>2010</v>
      </c>
      <c r="B641" s="9">
        <f>VLOOKUP($C641,Quarter_Month!$A$1:$B$13,2)</f>
        <v>4</v>
      </c>
      <c r="C641" s="9">
        <f t="shared" si="51"/>
        <v>10</v>
      </c>
      <c r="D641" s="9">
        <f t="shared" si="52"/>
        <v>2</v>
      </c>
      <c r="E641" s="8" t="str">
        <f t="shared" si="53"/>
        <v>20101002</v>
      </c>
      <c r="F641" s="24">
        <v>40453</v>
      </c>
      <c r="G641" s="25">
        <f t="shared" si="49"/>
        <v>40453</v>
      </c>
    </row>
    <row r="642" spans="1:7">
      <c r="A642" s="9">
        <f t="shared" si="50"/>
        <v>2010</v>
      </c>
      <c r="B642" s="9">
        <f>VLOOKUP($C642,Quarter_Month!$A$1:$B$13,2)</f>
        <v>4</v>
      </c>
      <c r="C642" s="9">
        <f t="shared" si="51"/>
        <v>10</v>
      </c>
      <c r="D642" s="9">
        <f t="shared" si="52"/>
        <v>3</v>
      </c>
      <c r="E642" s="8" t="str">
        <f t="shared" si="53"/>
        <v>20101003</v>
      </c>
      <c r="F642" s="24">
        <v>40454</v>
      </c>
      <c r="G642" s="25">
        <f t="shared" si="49"/>
        <v>40454</v>
      </c>
    </row>
    <row r="643" spans="1:7">
      <c r="A643" s="9">
        <f t="shared" si="50"/>
        <v>2010</v>
      </c>
      <c r="B643" s="9">
        <f>VLOOKUP($C643,Quarter_Month!$A$1:$B$13,2)</f>
        <v>4</v>
      </c>
      <c r="C643" s="9">
        <f t="shared" si="51"/>
        <v>10</v>
      </c>
      <c r="D643" s="9">
        <f t="shared" si="52"/>
        <v>4</v>
      </c>
      <c r="E643" s="8" t="str">
        <f t="shared" si="53"/>
        <v>20101004</v>
      </c>
      <c r="F643" s="24">
        <v>40455</v>
      </c>
      <c r="G643" s="25">
        <f t="shared" ref="G643:G706" si="54">F643</f>
        <v>40455</v>
      </c>
    </row>
    <row r="644" spans="1:7">
      <c r="A644" s="9">
        <f t="shared" si="50"/>
        <v>2010</v>
      </c>
      <c r="B644" s="9">
        <f>VLOOKUP($C644,Quarter_Month!$A$1:$B$13,2)</f>
        <v>4</v>
      </c>
      <c r="C644" s="9">
        <f t="shared" si="51"/>
        <v>10</v>
      </c>
      <c r="D644" s="9">
        <f t="shared" si="52"/>
        <v>5</v>
      </c>
      <c r="E644" s="8" t="str">
        <f t="shared" si="53"/>
        <v>20101005</v>
      </c>
      <c r="F644" s="24">
        <v>40456</v>
      </c>
      <c r="G644" s="25">
        <f t="shared" si="54"/>
        <v>40456</v>
      </c>
    </row>
    <row r="645" spans="1:7">
      <c r="A645" s="9">
        <f t="shared" si="50"/>
        <v>2010</v>
      </c>
      <c r="B645" s="9">
        <f>VLOOKUP($C645,Quarter_Month!$A$1:$B$13,2)</f>
        <v>4</v>
      </c>
      <c r="C645" s="9">
        <f t="shared" si="51"/>
        <v>10</v>
      </c>
      <c r="D645" s="9">
        <f t="shared" si="52"/>
        <v>6</v>
      </c>
      <c r="E645" s="8" t="str">
        <f t="shared" si="53"/>
        <v>20101006</v>
      </c>
      <c r="F645" s="24">
        <v>40457</v>
      </c>
      <c r="G645" s="25">
        <f t="shared" si="54"/>
        <v>40457</v>
      </c>
    </row>
    <row r="646" spans="1:7">
      <c r="A646" s="9">
        <f t="shared" si="50"/>
        <v>2010</v>
      </c>
      <c r="B646" s="9">
        <f>VLOOKUP($C646,Quarter_Month!$A$1:$B$13,2)</f>
        <v>4</v>
      </c>
      <c r="C646" s="9">
        <f t="shared" si="51"/>
        <v>10</v>
      </c>
      <c r="D646" s="9">
        <f t="shared" si="52"/>
        <v>7</v>
      </c>
      <c r="E646" s="8" t="str">
        <f t="shared" si="53"/>
        <v>20101007</v>
      </c>
      <c r="F646" s="24">
        <v>40458</v>
      </c>
      <c r="G646" s="25">
        <f t="shared" si="54"/>
        <v>40458</v>
      </c>
    </row>
    <row r="647" spans="1:7">
      <c r="A647" s="9">
        <f t="shared" si="50"/>
        <v>2010</v>
      </c>
      <c r="B647" s="9">
        <f>VLOOKUP($C647,Quarter_Month!$A$1:$B$13,2)</f>
        <v>4</v>
      </c>
      <c r="C647" s="9">
        <f t="shared" si="51"/>
        <v>10</v>
      </c>
      <c r="D647" s="9">
        <f t="shared" si="52"/>
        <v>8</v>
      </c>
      <c r="E647" s="8" t="str">
        <f t="shared" si="53"/>
        <v>20101008</v>
      </c>
      <c r="F647" s="24">
        <v>40459</v>
      </c>
      <c r="G647" s="25">
        <f t="shared" si="54"/>
        <v>40459</v>
      </c>
    </row>
    <row r="648" spans="1:7">
      <c r="A648" s="9">
        <f t="shared" si="50"/>
        <v>2010</v>
      </c>
      <c r="B648" s="9">
        <f>VLOOKUP($C648,Quarter_Month!$A$1:$B$13,2)</f>
        <v>4</v>
      </c>
      <c r="C648" s="9">
        <f t="shared" si="51"/>
        <v>10</v>
      </c>
      <c r="D648" s="9">
        <f t="shared" si="52"/>
        <v>9</v>
      </c>
      <c r="E648" s="8" t="str">
        <f t="shared" si="53"/>
        <v>20101009</v>
      </c>
      <c r="F648" s="24">
        <v>40460</v>
      </c>
      <c r="G648" s="25">
        <f t="shared" si="54"/>
        <v>40460</v>
      </c>
    </row>
    <row r="649" spans="1:7">
      <c r="A649" s="9">
        <f t="shared" si="50"/>
        <v>2010</v>
      </c>
      <c r="B649" s="9">
        <f>VLOOKUP($C649,Quarter_Month!$A$1:$B$13,2)</f>
        <v>4</v>
      </c>
      <c r="C649" s="9">
        <f t="shared" si="51"/>
        <v>10</v>
      </c>
      <c r="D649" s="9">
        <f t="shared" si="52"/>
        <v>10</v>
      </c>
      <c r="E649" s="8" t="str">
        <f t="shared" si="53"/>
        <v>20101010</v>
      </c>
      <c r="F649" s="24">
        <v>40461</v>
      </c>
      <c r="G649" s="25">
        <f t="shared" si="54"/>
        <v>40461</v>
      </c>
    </row>
    <row r="650" spans="1:7">
      <c r="A650" s="9">
        <f t="shared" si="50"/>
        <v>2010</v>
      </c>
      <c r="B650" s="9">
        <f>VLOOKUP($C650,Quarter_Month!$A$1:$B$13,2)</f>
        <v>4</v>
      </c>
      <c r="C650" s="9">
        <f t="shared" si="51"/>
        <v>10</v>
      </c>
      <c r="D650" s="9">
        <f t="shared" si="52"/>
        <v>11</v>
      </c>
      <c r="E650" s="8" t="str">
        <f t="shared" si="53"/>
        <v>20101011</v>
      </c>
      <c r="F650" s="24">
        <v>40462</v>
      </c>
      <c r="G650" s="25">
        <f t="shared" si="54"/>
        <v>40462</v>
      </c>
    </row>
    <row r="651" spans="1:7">
      <c r="A651" s="9">
        <f t="shared" si="50"/>
        <v>2010</v>
      </c>
      <c r="B651" s="9">
        <f>VLOOKUP($C651,Quarter_Month!$A$1:$B$13,2)</f>
        <v>4</v>
      </c>
      <c r="C651" s="9">
        <f t="shared" si="51"/>
        <v>10</v>
      </c>
      <c r="D651" s="9">
        <f t="shared" si="52"/>
        <v>12</v>
      </c>
      <c r="E651" s="8" t="str">
        <f t="shared" si="53"/>
        <v>20101012</v>
      </c>
      <c r="F651" s="24">
        <v>40463</v>
      </c>
      <c r="G651" s="25">
        <f t="shared" si="54"/>
        <v>40463</v>
      </c>
    </row>
    <row r="652" spans="1:7">
      <c r="A652" s="9">
        <f t="shared" si="50"/>
        <v>2010</v>
      </c>
      <c r="B652" s="9">
        <f>VLOOKUP($C652,Quarter_Month!$A$1:$B$13,2)</f>
        <v>4</v>
      </c>
      <c r="C652" s="9">
        <f t="shared" si="51"/>
        <v>10</v>
      </c>
      <c r="D652" s="9">
        <f t="shared" si="52"/>
        <v>13</v>
      </c>
      <c r="E652" s="8" t="str">
        <f t="shared" si="53"/>
        <v>20101013</v>
      </c>
      <c r="F652" s="24">
        <v>40464</v>
      </c>
      <c r="G652" s="25">
        <f t="shared" si="54"/>
        <v>40464</v>
      </c>
    </row>
    <row r="653" spans="1:7">
      <c r="A653" s="9">
        <f t="shared" si="50"/>
        <v>2010</v>
      </c>
      <c r="B653" s="9">
        <f>VLOOKUP($C653,Quarter_Month!$A$1:$B$13,2)</f>
        <v>4</v>
      </c>
      <c r="C653" s="9">
        <f t="shared" si="51"/>
        <v>10</v>
      </c>
      <c r="D653" s="9">
        <f t="shared" si="52"/>
        <v>14</v>
      </c>
      <c r="E653" s="8" t="str">
        <f t="shared" si="53"/>
        <v>20101014</v>
      </c>
      <c r="F653" s="24">
        <v>40465</v>
      </c>
      <c r="G653" s="25">
        <f t="shared" si="54"/>
        <v>40465</v>
      </c>
    </row>
    <row r="654" spans="1:7">
      <c r="A654" s="9">
        <f t="shared" si="50"/>
        <v>2010</v>
      </c>
      <c r="B654" s="9">
        <f>VLOOKUP($C654,Quarter_Month!$A$1:$B$13,2)</f>
        <v>4</v>
      </c>
      <c r="C654" s="9">
        <f t="shared" si="51"/>
        <v>10</v>
      </c>
      <c r="D654" s="9">
        <f t="shared" si="52"/>
        <v>15</v>
      </c>
      <c r="E654" s="8" t="str">
        <f t="shared" si="53"/>
        <v>20101015</v>
      </c>
      <c r="F654" s="24">
        <v>40466</v>
      </c>
      <c r="G654" s="25">
        <f t="shared" si="54"/>
        <v>40466</v>
      </c>
    </row>
    <row r="655" spans="1:7">
      <c r="A655" s="9">
        <f t="shared" si="50"/>
        <v>2010</v>
      </c>
      <c r="B655" s="9">
        <f>VLOOKUP($C655,Quarter_Month!$A$1:$B$13,2)</f>
        <v>4</v>
      </c>
      <c r="C655" s="9">
        <f t="shared" si="51"/>
        <v>10</v>
      </c>
      <c r="D655" s="9">
        <f t="shared" si="52"/>
        <v>16</v>
      </c>
      <c r="E655" s="8" t="str">
        <f t="shared" si="53"/>
        <v>20101016</v>
      </c>
      <c r="F655" s="24">
        <v>40467</v>
      </c>
      <c r="G655" s="25">
        <f t="shared" si="54"/>
        <v>40467</v>
      </c>
    </row>
    <row r="656" spans="1:7">
      <c r="A656" s="9">
        <f t="shared" si="50"/>
        <v>2010</v>
      </c>
      <c r="B656" s="9">
        <f>VLOOKUP($C656,Quarter_Month!$A$1:$B$13,2)</f>
        <v>4</v>
      </c>
      <c r="C656" s="9">
        <f t="shared" si="51"/>
        <v>10</v>
      </c>
      <c r="D656" s="9">
        <f t="shared" si="52"/>
        <v>17</v>
      </c>
      <c r="E656" s="8" t="str">
        <f t="shared" si="53"/>
        <v>20101017</v>
      </c>
      <c r="F656" s="24">
        <v>40468</v>
      </c>
      <c r="G656" s="25">
        <f t="shared" si="54"/>
        <v>40468</v>
      </c>
    </row>
    <row r="657" spans="1:7">
      <c r="A657" s="9">
        <f t="shared" si="50"/>
        <v>2010</v>
      </c>
      <c r="B657" s="9">
        <f>VLOOKUP($C657,Quarter_Month!$A$1:$B$13,2)</f>
        <v>4</v>
      </c>
      <c r="C657" s="9">
        <f t="shared" si="51"/>
        <v>10</v>
      </c>
      <c r="D657" s="9">
        <f t="shared" si="52"/>
        <v>18</v>
      </c>
      <c r="E657" s="8" t="str">
        <f t="shared" si="53"/>
        <v>20101018</v>
      </c>
      <c r="F657" s="24">
        <v>40469</v>
      </c>
      <c r="G657" s="25">
        <f t="shared" si="54"/>
        <v>40469</v>
      </c>
    </row>
    <row r="658" spans="1:7">
      <c r="A658" s="9">
        <f t="shared" si="50"/>
        <v>2010</v>
      </c>
      <c r="B658" s="9">
        <f>VLOOKUP($C658,Quarter_Month!$A$1:$B$13,2)</f>
        <v>4</v>
      </c>
      <c r="C658" s="9">
        <f t="shared" si="51"/>
        <v>10</v>
      </c>
      <c r="D658" s="9">
        <f t="shared" si="52"/>
        <v>19</v>
      </c>
      <c r="E658" s="8" t="str">
        <f t="shared" si="53"/>
        <v>20101019</v>
      </c>
      <c r="F658" s="24">
        <v>40470</v>
      </c>
      <c r="G658" s="25">
        <f t="shared" si="54"/>
        <v>40470</v>
      </c>
    </row>
    <row r="659" spans="1:7">
      <c r="A659" s="9">
        <f t="shared" si="50"/>
        <v>2010</v>
      </c>
      <c r="B659" s="9">
        <f>VLOOKUP($C659,Quarter_Month!$A$1:$B$13,2)</f>
        <v>4</v>
      </c>
      <c r="C659" s="9">
        <f t="shared" si="51"/>
        <v>10</v>
      </c>
      <c r="D659" s="9">
        <f t="shared" si="52"/>
        <v>20</v>
      </c>
      <c r="E659" s="8" t="str">
        <f t="shared" si="53"/>
        <v>20101020</v>
      </c>
      <c r="F659" s="24">
        <v>40471</v>
      </c>
      <c r="G659" s="25">
        <f t="shared" si="54"/>
        <v>40471</v>
      </c>
    </row>
    <row r="660" spans="1:7">
      <c r="A660" s="9">
        <f t="shared" si="50"/>
        <v>2010</v>
      </c>
      <c r="B660" s="9">
        <f>VLOOKUP($C660,Quarter_Month!$A$1:$B$13,2)</f>
        <v>4</v>
      </c>
      <c r="C660" s="9">
        <f t="shared" si="51"/>
        <v>10</v>
      </c>
      <c r="D660" s="9">
        <f t="shared" si="52"/>
        <v>21</v>
      </c>
      <c r="E660" s="8" t="str">
        <f t="shared" si="53"/>
        <v>20101021</v>
      </c>
      <c r="F660" s="24">
        <v>40472</v>
      </c>
      <c r="G660" s="25">
        <f t="shared" si="54"/>
        <v>40472</v>
      </c>
    </row>
    <row r="661" spans="1:7">
      <c r="A661" s="9">
        <f t="shared" si="50"/>
        <v>2010</v>
      </c>
      <c r="B661" s="9">
        <f>VLOOKUP($C661,Quarter_Month!$A$1:$B$13,2)</f>
        <v>4</v>
      </c>
      <c r="C661" s="9">
        <f t="shared" si="51"/>
        <v>10</v>
      </c>
      <c r="D661" s="9">
        <f t="shared" si="52"/>
        <v>22</v>
      </c>
      <c r="E661" s="8" t="str">
        <f t="shared" si="53"/>
        <v>20101022</v>
      </c>
      <c r="F661" s="24">
        <v>40473</v>
      </c>
      <c r="G661" s="25">
        <f t="shared" si="54"/>
        <v>40473</v>
      </c>
    </row>
    <row r="662" spans="1:7">
      <c r="A662" s="9">
        <f t="shared" si="50"/>
        <v>2010</v>
      </c>
      <c r="B662" s="9">
        <f>VLOOKUP($C662,Quarter_Month!$A$1:$B$13,2)</f>
        <v>4</v>
      </c>
      <c r="C662" s="9">
        <f t="shared" si="51"/>
        <v>10</v>
      </c>
      <c r="D662" s="9">
        <f t="shared" si="52"/>
        <v>23</v>
      </c>
      <c r="E662" s="8" t="str">
        <f t="shared" si="53"/>
        <v>20101023</v>
      </c>
      <c r="F662" s="24">
        <v>40474</v>
      </c>
      <c r="G662" s="25">
        <f t="shared" si="54"/>
        <v>40474</v>
      </c>
    </row>
    <row r="663" spans="1:7">
      <c r="A663" s="9">
        <f t="shared" si="50"/>
        <v>2010</v>
      </c>
      <c r="B663" s="9">
        <f>VLOOKUP($C663,Quarter_Month!$A$1:$B$13,2)</f>
        <v>4</v>
      </c>
      <c r="C663" s="9">
        <f t="shared" si="51"/>
        <v>10</v>
      </c>
      <c r="D663" s="9">
        <f t="shared" si="52"/>
        <v>24</v>
      </c>
      <c r="E663" s="8" t="str">
        <f t="shared" si="53"/>
        <v>20101024</v>
      </c>
      <c r="F663" s="24">
        <v>40475</v>
      </c>
      <c r="G663" s="25">
        <f t="shared" si="54"/>
        <v>40475</v>
      </c>
    </row>
    <row r="664" spans="1:7">
      <c r="A664" s="9">
        <f t="shared" si="50"/>
        <v>2010</v>
      </c>
      <c r="B664" s="9">
        <f>VLOOKUP($C664,Quarter_Month!$A$1:$B$13,2)</f>
        <v>4</v>
      </c>
      <c r="C664" s="9">
        <f t="shared" si="51"/>
        <v>10</v>
      </c>
      <c r="D664" s="9">
        <f t="shared" si="52"/>
        <v>25</v>
      </c>
      <c r="E664" s="8" t="str">
        <f t="shared" si="53"/>
        <v>20101025</v>
      </c>
      <c r="F664" s="24">
        <v>40476</v>
      </c>
      <c r="G664" s="25">
        <f t="shared" si="54"/>
        <v>40476</v>
      </c>
    </row>
    <row r="665" spans="1:7">
      <c r="A665" s="9">
        <f t="shared" si="50"/>
        <v>2010</v>
      </c>
      <c r="B665" s="9">
        <f>VLOOKUP($C665,Quarter_Month!$A$1:$B$13,2)</f>
        <v>4</v>
      </c>
      <c r="C665" s="9">
        <f t="shared" si="51"/>
        <v>10</v>
      </c>
      <c r="D665" s="9">
        <f t="shared" si="52"/>
        <v>26</v>
      </c>
      <c r="E665" s="8" t="str">
        <f t="shared" si="53"/>
        <v>20101026</v>
      </c>
      <c r="F665" s="24">
        <v>40477</v>
      </c>
      <c r="G665" s="25">
        <f t="shared" si="54"/>
        <v>40477</v>
      </c>
    </row>
    <row r="666" spans="1:7">
      <c r="A666" s="9">
        <f t="shared" si="50"/>
        <v>2010</v>
      </c>
      <c r="B666" s="9">
        <f>VLOOKUP($C666,Quarter_Month!$A$1:$B$13,2)</f>
        <v>4</v>
      </c>
      <c r="C666" s="9">
        <f t="shared" si="51"/>
        <v>10</v>
      </c>
      <c r="D666" s="9">
        <f t="shared" si="52"/>
        <v>27</v>
      </c>
      <c r="E666" s="8" t="str">
        <f t="shared" si="53"/>
        <v>20101027</v>
      </c>
      <c r="F666" s="24">
        <v>40478</v>
      </c>
      <c r="G666" s="25">
        <f t="shared" si="54"/>
        <v>40478</v>
      </c>
    </row>
    <row r="667" spans="1:7">
      <c r="A667" s="9">
        <f t="shared" si="50"/>
        <v>2010</v>
      </c>
      <c r="B667" s="9">
        <f>VLOOKUP($C667,Quarter_Month!$A$1:$B$13,2)</f>
        <v>4</v>
      </c>
      <c r="C667" s="9">
        <f t="shared" si="51"/>
        <v>10</v>
      </c>
      <c r="D667" s="9">
        <f t="shared" si="52"/>
        <v>28</v>
      </c>
      <c r="E667" s="8" t="str">
        <f t="shared" si="53"/>
        <v>20101028</v>
      </c>
      <c r="F667" s="24">
        <v>40479</v>
      </c>
      <c r="G667" s="25">
        <f t="shared" si="54"/>
        <v>40479</v>
      </c>
    </row>
    <row r="668" spans="1:7">
      <c r="A668" s="9">
        <f t="shared" si="50"/>
        <v>2010</v>
      </c>
      <c r="B668" s="9">
        <f>VLOOKUP($C668,Quarter_Month!$A$1:$B$13,2)</f>
        <v>4</v>
      </c>
      <c r="C668" s="9">
        <f t="shared" si="51"/>
        <v>10</v>
      </c>
      <c r="D668" s="9">
        <f t="shared" si="52"/>
        <v>29</v>
      </c>
      <c r="E668" s="8" t="str">
        <f t="shared" si="53"/>
        <v>20101029</v>
      </c>
      <c r="F668" s="24">
        <v>40480</v>
      </c>
      <c r="G668" s="25">
        <f t="shared" si="54"/>
        <v>40480</v>
      </c>
    </row>
    <row r="669" spans="1:7">
      <c r="A669" s="9">
        <f t="shared" si="50"/>
        <v>2010</v>
      </c>
      <c r="B669" s="9">
        <f>VLOOKUP($C669,Quarter_Month!$A$1:$B$13,2)</f>
        <v>4</v>
      </c>
      <c r="C669" s="9">
        <f t="shared" si="51"/>
        <v>10</v>
      </c>
      <c r="D669" s="9">
        <f t="shared" si="52"/>
        <v>30</v>
      </c>
      <c r="E669" s="8" t="str">
        <f t="shared" si="53"/>
        <v>20101030</v>
      </c>
      <c r="F669" s="24">
        <v>40481</v>
      </c>
      <c r="G669" s="25">
        <f t="shared" si="54"/>
        <v>40481</v>
      </c>
    </row>
    <row r="670" spans="1:7">
      <c r="A670" s="9">
        <f t="shared" si="50"/>
        <v>2010</v>
      </c>
      <c r="B670" s="9">
        <f>VLOOKUP($C670,Quarter_Month!$A$1:$B$13,2)</f>
        <v>4</v>
      </c>
      <c r="C670" s="9">
        <f t="shared" si="51"/>
        <v>10</v>
      </c>
      <c r="D670" s="9">
        <f t="shared" si="52"/>
        <v>31</v>
      </c>
      <c r="E670" s="8" t="str">
        <f t="shared" si="53"/>
        <v>20101031</v>
      </c>
      <c r="F670" s="24">
        <v>40482</v>
      </c>
      <c r="G670" s="25">
        <f t="shared" si="54"/>
        <v>40482</v>
      </c>
    </row>
    <row r="671" spans="1:7">
      <c r="A671" s="9">
        <f t="shared" si="50"/>
        <v>2010</v>
      </c>
      <c r="B671" s="9">
        <f>VLOOKUP($C671,Quarter_Month!$A$1:$B$13,2)</f>
        <v>4</v>
      </c>
      <c r="C671" s="9">
        <f t="shared" si="51"/>
        <v>11</v>
      </c>
      <c r="D671" s="9">
        <f t="shared" si="52"/>
        <v>1</v>
      </c>
      <c r="E671" s="8" t="str">
        <f t="shared" si="53"/>
        <v>20101101</v>
      </c>
      <c r="F671" s="24">
        <v>40483</v>
      </c>
      <c r="G671" s="25">
        <f t="shared" si="54"/>
        <v>40483</v>
      </c>
    </row>
    <row r="672" spans="1:7">
      <c r="A672" s="9">
        <f t="shared" si="50"/>
        <v>2010</v>
      </c>
      <c r="B672" s="9">
        <f>VLOOKUP($C672,Quarter_Month!$A$1:$B$13,2)</f>
        <v>4</v>
      </c>
      <c r="C672" s="9">
        <f t="shared" si="51"/>
        <v>11</v>
      </c>
      <c r="D672" s="9">
        <f t="shared" si="52"/>
        <v>2</v>
      </c>
      <c r="E672" s="8" t="str">
        <f t="shared" si="53"/>
        <v>20101102</v>
      </c>
      <c r="F672" s="24">
        <v>40484</v>
      </c>
      <c r="G672" s="25">
        <f t="shared" si="54"/>
        <v>40484</v>
      </c>
    </row>
    <row r="673" spans="1:7">
      <c r="A673" s="9">
        <f t="shared" si="50"/>
        <v>2010</v>
      </c>
      <c r="B673" s="9">
        <f>VLOOKUP($C673,Quarter_Month!$A$1:$B$13,2)</f>
        <v>4</v>
      </c>
      <c r="C673" s="9">
        <f t="shared" si="51"/>
        <v>11</v>
      </c>
      <c r="D673" s="9">
        <f t="shared" si="52"/>
        <v>3</v>
      </c>
      <c r="E673" s="8" t="str">
        <f t="shared" si="53"/>
        <v>20101103</v>
      </c>
      <c r="F673" s="24">
        <v>40485</v>
      </c>
      <c r="G673" s="25">
        <f t="shared" si="54"/>
        <v>40485</v>
      </c>
    </row>
    <row r="674" spans="1:7">
      <c r="A674" s="9">
        <f t="shared" si="50"/>
        <v>2010</v>
      </c>
      <c r="B674" s="9">
        <f>VLOOKUP($C674,Quarter_Month!$A$1:$B$13,2)</f>
        <v>4</v>
      </c>
      <c r="C674" s="9">
        <f t="shared" si="51"/>
        <v>11</v>
      </c>
      <c r="D674" s="9">
        <f t="shared" si="52"/>
        <v>4</v>
      </c>
      <c r="E674" s="8" t="str">
        <f t="shared" si="53"/>
        <v>20101104</v>
      </c>
      <c r="F674" s="24">
        <v>40486</v>
      </c>
      <c r="G674" s="25">
        <f t="shared" si="54"/>
        <v>40486</v>
      </c>
    </row>
    <row r="675" spans="1:7">
      <c r="A675" s="9">
        <f t="shared" si="50"/>
        <v>2010</v>
      </c>
      <c r="B675" s="9">
        <f>VLOOKUP($C675,Quarter_Month!$A$1:$B$13,2)</f>
        <v>4</v>
      </c>
      <c r="C675" s="9">
        <f t="shared" si="51"/>
        <v>11</v>
      </c>
      <c r="D675" s="9">
        <f t="shared" si="52"/>
        <v>5</v>
      </c>
      <c r="E675" s="8" t="str">
        <f t="shared" si="53"/>
        <v>20101105</v>
      </c>
      <c r="F675" s="24">
        <v>40487</v>
      </c>
      <c r="G675" s="25">
        <f t="shared" si="54"/>
        <v>40487</v>
      </c>
    </row>
    <row r="676" spans="1:7">
      <c r="A676" s="9">
        <f t="shared" si="50"/>
        <v>2010</v>
      </c>
      <c r="B676" s="9">
        <f>VLOOKUP($C676,Quarter_Month!$A$1:$B$13,2)</f>
        <v>4</v>
      </c>
      <c r="C676" s="9">
        <f t="shared" si="51"/>
        <v>11</v>
      </c>
      <c r="D676" s="9">
        <f t="shared" si="52"/>
        <v>6</v>
      </c>
      <c r="E676" s="8" t="str">
        <f t="shared" si="53"/>
        <v>20101106</v>
      </c>
      <c r="F676" s="24">
        <v>40488</v>
      </c>
      <c r="G676" s="25">
        <f t="shared" si="54"/>
        <v>40488</v>
      </c>
    </row>
    <row r="677" spans="1:7">
      <c r="A677" s="9">
        <f t="shared" si="50"/>
        <v>2010</v>
      </c>
      <c r="B677" s="9">
        <f>VLOOKUP($C677,Quarter_Month!$A$1:$B$13,2)</f>
        <v>4</v>
      </c>
      <c r="C677" s="9">
        <f t="shared" si="51"/>
        <v>11</v>
      </c>
      <c r="D677" s="9">
        <f t="shared" si="52"/>
        <v>7</v>
      </c>
      <c r="E677" s="8" t="str">
        <f t="shared" si="53"/>
        <v>20101107</v>
      </c>
      <c r="F677" s="24">
        <v>40489</v>
      </c>
      <c r="G677" s="25">
        <f t="shared" si="54"/>
        <v>40489</v>
      </c>
    </row>
    <row r="678" spans="1:7">
      <c r="A678" s="9">
        <f t="shared" si="50"/>
        <v>2010</v>
      </c>
      <c r="B678" s="9">
        <f>VLOOKUP($C678,Quarter_Month!$A$1:$B$13,2)</f>
        <v>4</v>
      </c>
      <c r="C678" s="9">
        <f t="shared" si="51"/>
        <v>11</v>
      </c>
      <c r="D678" s="9">
        <f t="shared" si="52"/>
        <v>8</v>
      </c>
      <c r="E678" s="8" t="str">
        <f t="shared" si="53"/>
        <v>20101108</v>
      </c>
      <c r="F678" s="24">
        <v>40490</v>
      </c>
      <c r="G678" s="25">
        <f t="shared" si="54"/>
        <v>40490</v>
      </c>
    </row>
    <row r="679" spans="1:7">
      <c r="A679" s="9">
        <f t="shared" si="50"/>
        <v>2010</v>
      </c>
      <c r="B679" s="9">
        <f>VLOOKUP($C679,Quarter_Month!$A$1:$B$13,2)</f>
        <v>4</v>
      </c>
      <c r="C679" s="9">
        <f t="shared" si="51"/>
        <v>11</v>
      </c>
      <c r="D679" s="9">
        <f t="shared" si="52"/>
        <v>9</v>
      </c>
      <c r="E679" s="8" t="str">
        <f t="shared" si="53"/>
        <v>20101109</v>
      </c>
      <c r="F679" s="24">
        <v>40491</v>
      </c>
      <c r="G679" s="25">
        <f t="shared" si="54"/>
        <v>40491</v>
      </c>
    </row>
    <row r="680" spans="1:7">
      <c r="A680" s="9">
        <f t="shared" si="50"/>
        <v>2010</v>
      </c>
      <c r="B680" s="9">
        <f>VLOOKUP($C680,Quarter_Month!$A$1:$B$13,2)</f>
        <v>4</v>
      </c>
      <c r="C680" s="9">
        <f t="shared" si="51"/>
        <v>11</v>
      </c>
      <c r="D680" s="9">
        <f t="shared" si="52"/>
        <v>10</v>
      </c>
      <c r="E680" s="8" t="str">
        <f t="shared" si="53"/>
        <v>20101110</v>
      </c>
      <c r="F680" s="24">
        <v>40492</v>
      </c>
      <c r="G680" s="25">
        <f t="shared" si="54"/>
        <v>40492</v>
      </c>
    </row>
    <row r="681" spans="1:7">
      <c r="A681" s="9">
        <f t="shared" si="50"/>
        <v>2010</v>
      </c>
      <c r="B681" s="9">
        <f>VLOOKUP($C681,Quarter_Month!$A$1:$B$13,2)</f>
        <v>4</v>
      </c>
      <c r="C681" s="9">
        <f t="shared" si="51"/>
        <v>11</v>
      </c>
      <c r="D681" s="9">
        <f t="shared" si="52"/>
        <v>11</v>
      </c>
      <c r="E681" s="8" t="str">
        <f t="shared" si="53"/>
        <v>20101111</v>
      </c>
      <c r="F681" s="24">
        <v>40493</v>
      </c>
      <c r="G681" s="25">
        <f t="shared" si="54"/>
        <v>40493</v>
      </c>
    </row>
    <row r="682" spans="1:7">
      <c r="A682" s="9">
        <f t="shared" si="50"/>
        <v>2010</v>
      </c>
      <c r="B682" s="9">
        <f>VLOOKUP($C682,Quarter_Month!$A$1:$B$13,2)</f>
        <v>4</v>
      </c>
      <c r="C682" s="9">
        <f t="shared" si="51"/>
        <v>11</v>
      </c>
      <c r="D682" s="9">
        <f t="shared" si="52"/>
        <v>12</v>
      </c>
      <c r="E682" s="8" t="str">
        <f t="shared" si="53"/>
        <v>20101112</v>
      </c>
      <c r="F682" s="24">
        <v>40494</v>
      </c>
      <c r="G682" s="25">
        <f t="shared" si="54"/>
        <v>40494</v>
      </c>
    </row>
    <row r="683" spans="1:7">
      <c r="A683" s="9">
        <f t="shared" si="50"/>
        <v>2010</v>
      </c>
      <c r="B683" s="9">
        <f>VLOOKUP($C683,Quarter_Month!$A$1:$B$13,2)</f>
        <v>4</v>
      </c>
      <c r="C683" s="9">
        <f t="shared" si="51"/>
        <v>11</v>
      </c>
      <c r="D683" s="9">
        <f t="shared" si="52"/>
        <v>13</v>
      </c>
      <c r="E683" s="8" t="str">
        <f t="shared" si="53"/>
        <v>20101113</v>
      </c>
      <c r="F683" s="24">
        <v>40495</v>
      </c>
      <c r="G683" s="25">
        <f t="shared" si="54"/>
        <v>40495</v>
      </c>
    </row>
    <row r="684" spans="1:7">
      <c r="A684" s="9">
        <f t="shared" si="50"/>
        <v>2010</v>
      </c>
      <c r="B684" s="9">
        <f>VLOOKUP($C684,Quarter_Month!$A$1:$B$13,2)</f>
        <v>4</v>
      </c>
      <c r="C684" s="9">
        <f t="shared" si="51"/>
        <v>11</v>
      </c>
      <c r="D684" s="9">
        <f t="shared" si="52"/>
        <v>14</v>
      </c>
      <c r="E684" s="8" t="str">
        <f t="shared" si="53"/>
        <v>20101114</v>
      </c>
      <c r="F684" s="24">
        <v>40496</v>
      </c>
      <c r="G684" s="25">
        <f t="shared" si="54"/>
        <v>40496</v>
      </c>
    </row>
    <row r="685" spans="1:7">
      <c r="A685" s="9">
        <f t="shared" si="50"/>
        <v>2010</v>
      </c>
      <c r="B685" s="9">
        <f>VLOOKUP($C685,Quarter_Month!$A$1:$B$13,2)</f>
        <v>4</v>
      </c>
      <c r="C685" s="9">
        <f t="shared" si="51"/>
        <v>11</v>
      </c>
      <c r="D685" s="9">
        <f t="shared" si="52"/>
        <v>15</v>
      </c>
      <c r="E685" s="8" t="str">
        <f t="shared" si="53"/>
        <v>20101115</v>
      </c>
      <c r="F685" s="24">
        <v>40497</v>
      </c>
      <c r="G685" s="25">
        <f t="shared" si="54"/>
        <v>40497</v>
      </c>
    </row>
    <row r="686" spans="1:7">
      <c r="A686" s="9">
        <f t="shared" si="50"/>
        <v>2010</v>
      </c>
      <c r="B686" s="9">
        <f>VLOOKUP($C686,Quarter_Month!$A$1:$B$13,2)</f>
        <v>4</v>
      </c>
      <c r="C686" s="9">
        <f t="shared" si="51"/>
        <v>11</v>
      </c>
      <c r="D686" s="9">
        <f t="shared" si="52"/>
        <v>16</v>
      </c>
      <c r="E686" s="8" t="str">
        <f t="shared" si="53"/>
        <v>20101116</v>
      </c>
      <c r="F686" s="24">
        <v>40498</v>
      </c>
      <c r="G686" s="25">
        <f t="shared" si="54"/>
        <v>40498</v>
      </c>
    </row>
    <row r="687" spans="1:7">
      <c r="A687" s="9">
        <f t="shared" si="50"/>
        <v>2010</v>
      </c>
      <c r="B687" s="9">
        <f>VLOOKUP($C687,Quarter_Month!$A$1:$B$13,2)</f>
        <v>4</v>
      </c>
      <c r="C687" s="9">
        <f t="shared" si="51"/>
        <v>11</v>
      </c>
      <c r="D687" s="9">
        <f t="shared" si="52"/>
        <v>17</v>
      </c>
      <c r="E687" s="8" t="str">
        <f t="shared" si="53"/>
        <v>20101117</v>
      </c>
      <c r="F687" s="24">
        <v>40499</v>
      </c>
      <c r="G687" s="25">
        <f t="shared" si="54"/>
        <v>40499</v>
      </c>
    </row>
    <row r="688" spans="1:7">
      <c r="A688" s="9">
        <f t="shared" si="50"/>
        <v>2010</v>
      </c>
      <c r="B688" s="9">
        <f>VLOOKUP($C688,Quarter_Month!$A$1:$B$13,2)</f>
        <v>4</v>
      </c>
      <c r="C688" s="9">
        <f t="shared" si="51"/>
        <v>11</v>
      </c>
      <c r="D688" s="9">
        <f t="shared" si="52"/>
        <v>18</v>
      </c>
      <c r="E688" s="8" t="str">
        <f t="shared" si="53"/>
        <v>20101118</v>
      </c>
      <c r="F688" s="24">
        <v>40500</v>
      </c>
      <c r="G688" s="25">
        <f t="shared" si="54"/>
        <v>40500</v>
      </c>
    </row>
    <row r="689" spans="1:7">
      <c r="A689" s="9">
        <f t="shared" ref="A689:A752" si="55">YEAR(F689)</f>
        <v>2010</v>
      </c>
      <c r="B689" s="9">
        <f>VLOOKUP($C689,Quarter_Month!$A$1:$B$13,2)</f>
        <v>4</v>
      </c>
      <c r="C689" s="9">
        <f t="shared" ref="C689:C752" si="56">MONTH(F689)</f>
        <v>11</v>
      </c>
      <c r="D689" s="9">
        <f t="shared" ref="D689:D752" si="57">DAY(F689)</f>
        <v>19</v>
      </c>
      <c r="E689" s="8" t="str">
        <f t="shared" ref="E689:E752" si="58">CONCATENATE(A689,IF(LEN(C689)=1,"0"&amp;C689,C689),IF(LEN(D689)=1,"0"&amp;D689,D689))</f>
        <v>20101119</v>
      </c>
      <c r="F689" s="24">
        <v>40501</v>
      </c>
      <c r="G689" s="25">
        <f t="shared" si="54"/>
        <v>40501</v>
      </c>
    </row>
    <row r="690" spans="1:7">
      <c r="A690" s="9">
        <f t="shared" si="55"/>
        <v>2010</v>
      </c>
      <c r="B690" s="9">
        <f>VLOOKUP($C690,Quarter_Month!$A$1:$B$13,2)</f>
        <v>4</v>
      </c>
      <c r="C690" s="9">
        <f t="shared" si="56"/>
        <v>11</v>
      </c>
      <c r="D690" s="9">
        <f t="shared" si="57"/>
        <v>20</v>
      </c>
      <c r="E690" s="8" t="str">
        <f t="shared" si="58"/>
        <v>20101120</v>
      </c>
      <c r="F690" s="24">
        <v>40502</v>
      </c>
      <c r="G690" s="25">
        <f t="shared" si="54"/>
        <v>40502</v>
      </c>
    </row>
    <row r="691" spans="1:7">
      <c r="A691" s="9">
        <f t="shared" si="55"/>
        <v>2010</v>
      </c>
      <c r="B691" s="9">
        <f>VLOOKUP($C691,Quarter_Month!$A$1:$B$13,2)</f>
        <v>4</v>
      </c>
      <c r="C691" s="9">
        <f t="shared" si="56"/>
        <v>11</v>
      </c>
      <c r="D691" s="9">
        <f t="shared" si="57"/>
        <v>21</v>
      </c>
      <c r="E691" s="8" t="str">
        <f t="shared" si="58"/>
        <v>20101121</v>
      </c>
      <c r="F691" s="24">
        <v>40503</v>
      </c>
      <c r="G691" s="25">
        <f t="shared" si="54"/>
        <v>40503</v>
      </c>
    </row>
    <row r="692" spans="1:7">
      <c r="A692" s="9">
        <f t="shared" si="55"/>
        <v>2010</v>
      </c>
      <c r="B692" s="9">
        <f>VLOOKUP($C692,Quarter_Month!$A$1:$B$13,2)</f>
        <v>4</v>
      </c>
      <c r="C692" s="9">
        <f t="shared" si="56"/>
        <v>11</v>
      </c>
      <c r="D692" s="9">
        <f t="shared" si="57"/>
        <v>22</v>
      </c>
      <c r="E692" s="8" t="str">
        <f t="shared" si="58"/>
        <v>20101122</v>
      </c>
      <c r="F692" s="24">
        <v>40504</v>
      </c>
      <c r="G692" s="25">
        <f t="shared" si="54"/>
        <v>40504</v>
      </c>
    </row>
    <row r="693" spans="1:7">
      <c r="A693" s="9">
        <f t="shared" si="55"/>
        <v>2010</v>
      </c>
      <c r="B693" s="9">
        <f>VLOOKUP($C693,Quarter_Month!$A$1:$B$13,2)</f>
        <v>4</v>
      </c>
      <c r="C693" s="9">
        <f t="shared" si="56"/>
        <v>11</v>
      </c>
      <c r="D693" s="9">
        <f t="shared" si="57"/>
        <v>23</v>
      </c>
      <c r="E693" s="8" t="str">
        <f t="shared" si="58"/>
        <v>20101123</v>
      </c>
      <c r="F693" s="24">
        <v>40505</v>
      </c>
      <c r="G693" s="25">
        <f t="shared" si="54"/>
        <v>40505</v>
      </c>
    </row>
    <row r="694" spans="1:7">
      <c r="A694" s="9">
        <f t="shared" si="55"/>
        <v>2010</v>
      </c>
      <c r="B694" s="9">
        <f>VLOOKUP($C694,Quarter_Month!$A$1:$B$13,2)</f>
        <v>4</v>
      </c>
      <c r="C694" s="9">
        <f t="shared" si="56"/>
        <v>11</v>
      </c>
      <c r="D694" s="9">
        <f t="shared" si="57"/>
        <v>24</v>
      </c>
      <c r="E694" s="8" t="str">
        <f t="shared" si="58"/>
        <v>20101124</v>
      </c>
      <c r="F694" s="24">
        <v>40506</v>
      </c>
      <c r="G694" s="25">
        <f t="shared" si="54"/>
        <v>40506</v>
      </c>
    </row>
    <row r="695" spans="1:7">
      <c r="A695" s="9">
        <f t="shared" si="55"/>
        <v>2010</v>
      </c>
      <c r="B695" s="9">
        <f>VLOOKUP($C695,Quarter_Month!$A$1:$B$13,2)</f>
        <v>4</v>
      </c>
      <c r="C695" s="9">
        <f t="shared" si="56"/>
        <v>11</v>
      </c>
      <c r="D695" s="9">
        <f t="shared" si="57"/>
        <v>25</v>
      </c>
      <c r="E695" s="8" t="str">
        <f t="shared" si="58"/>
        <v>20101125</v>
      </c>
      <c r="F695" s="24">
        <v>40507</v>
      </c>
      <c r="G695" s="25">
        <f t="shared" si="54"/>
        <v>40507</v>
      </c>
    </row>
    <row r="696" spans="1:7">
      <c r="A696" s="9">
        <f t="shared" si="55"/>
        <v>2010</v>
      </c>
      <c r="B696" s="9">
        <f>VLOOKUP($C696,Quarter_Month!$A$1:$B$13,2)</f>
        <v>4</v>
      </c>
      <c r="C696" s="9">
        <f t="shared" si="56"/>
        <v>11</v>
      </c>
      <c r="D696" s="9">
        <f t="shared" si="57"/>
        <v>26</v>
      </c>
      <c r="E696" s="8" t="str">
        <f t="shared" si="58"/>
        <v>20101126</v>
      </c>
      <c r="F696" s="24">
        <v>40508</v>
      </c>
      <c r="G696" s="25">
        <f t="shared" si="54"/>
        <v>40508</v>
      </c>
    </row>
    <row r="697" spans="1:7">
      <c r="A697" s="9">
        <f t="shared" si="55"/>
        <v>2010</v>
      </c>
      <c r="B697" s="9">
        <f>VLOOKUP($C697,Quarter_Month!$A$1:$B$13,2)</f>
        <v>4</v>
      </c>
      <c r="C697" s="9">
        <f t="shared" si="56"/>
        <v>11</v>
      </c>
      <c r="D697" s="9">
        <f t="shared" si="57"/>
        <v>27</v>
      </c>
      <c r="E697" s="8" t="str">
        <f t="shared" si="58"/>
        <v>20101127</v>
      </c>
      <c r="F697" s="24">
        <v>40509</v>
      </c>
      <c r="G697" s="25">
        <f t="shared" si="54"/>
        <v>40509</v>
      </c>
    </row>
    <row r="698" spans="1:7">
      <c r="A698" s="9">
        <f t="shared" si="55"/>
        <v>2010</v>
      </c>
      <c r="B698" s="9">
        <f>VLOOKUP($C698,Quarter_Month!$A$1:$B$13,2)</f>
        <v>4</v>
      </c>
      <c r="C698" s="9">
        <f t="shared" si="56"/>
        <v>11</v>
      </c>
      <c r="D698" s="9">
        <f t="shared" si="57"/>
        <v>28</v>
      </c>
      <c r="E698" s="8" t="str">
        <f t="shared" si="58"/>
        <v>20101128</v>
      </c>
      <c r="F698" s="24">
        <v>40510</v>
      </c>
      <c r="G698" s="25">
        <f t="shared" si="54"/>
        <v>40510</v>
      </c>
    </row>
    <row r="699" spans="1:7">
      <c r="A699" s="9">
        <f t="shared" si="55"/>
        <v>2010</v>
      </c>
      <c r="B699" s="9">
        <f>VLOOKUP($C699,Quarter_Month!$A$1:$B$13,2)</f>
        <v>4</v>
      </c>
      <c r="C699" s="9">
        <f t="shared" si="56"/>
        <v>11</v>
      </c>
      <c r="D699" s="9">
        <f t="shared" si="57"/>
        <v>29</v>
      </c>
      <c r="E699" s="8" t="str">
        <f t="shared" si="58"/>
        <v>20101129</v>
      </c>
      <c r="F699" s="24">
        <v>40511</v>
      </c>
      <c r="G699" s="25">
        <f t="shared" si="54"/>
        <v>40511</v>
      </c>
    </row>
    <row r="700" spans="1:7">
      <c r="A700" s="9">
        <f t="shared" si="55"/>
        <v>2010</v>
      </c>
      <c r="B700" s="9">
        <f>VLOOKUP($C700,Quarter_Month!$A$1:$B$13,2)</f>
        <v>4</v>
      </c>
      <c r="C700" s="9">
        <f t="shared" si="56"/>
        <v>11</v>
      </c>
      <c r="D700" s="9">
        <f t="shared" si="57"/>
        <v>30</v>
      </c>
      <c r="E700" s="8" t="str">
        <f t="shared" si="58"/>
        <v>20101130</v>
      </c>
      <c r="F700" s="24">
        <v>40512</v>
      </c>
      <c r="G700" s="25">
        <f t="shared" si="54"/>
        <v>40512</v>
      </c>
    </row>
    <row r="701" spans="1:7">
      <c r="A701" s="9">
        <f t="shared" si="55"/>
        <v>2010</v>
      </c>
      <c r="B701" s="9">
        <f>VLOOKUP($C701,Quarter_Month!$A$1:$B$13,2)</f>
        <v>4</v>
      </c>
      <c r="C701" s="9">
        <f t="shared" si="56"/>
        <v>12</v>
      </c>
      <c r="D701" s="9">
        <f t="shared" si="57"/>
        <v>1</v>
      </c>
      <c r="E701" s="8" t="str">
        <f t="shared" si="58"/>
        <v>20101201</v>
      </c>
      <c r="F701" s="24">
        <v>40513</v>
      </c>
      <c r="G701" s="25">
        <f t="shared" si="54"/>
        <v>40513</v>
      </c>
    </row>
    <row r="702" spans="1:7">
      <c r="A702" s="9">
        <f t="shared" si="55"/>
        <v>2010</v>
      </c>
      <c r="B702" s="9">
        <f>VLOOKUP($C702,Quarter_Month!$A$1:$B$13,2)</f>
        <v>4</v>
      </c>
      <c r="C702" s="9">
        <f t="shared" si="56"/>
        <v>12</v>
      </c>
      <c r="D702" s="9">
        <f t="shared" si="57"/>
        <v>2</v>
      </c>
      <c r="E702" s="8" t="str">
        <f t="shared" si="58"/>
        <v>20101202</v>
      </c>
      <c r="F702" s="24">
        <v>40514</v>
      </c>
      <c r="G702" s="25">
        <f t="shared" si="54"/>
        <v>40514</v>
      </c>
    </row>
    <row r="703" spans="1:7">
      <c r="A703" s="9">
        <f t="shared" si="55"/>
        <v>2010</v>
      </c>
      <c r="B703" s="9">
        <f>VLOOKUP($C703,Quarter_Month!$A$1:$B$13,2)</f>
        <v>4</v>
      </c>
      <c r="C703" s="9">
        <f t="shared" si="56"/>
        <v>12</v>
      </c>
      <c r="D703" s="9">
        <f t="shared" si="57"/>
        <v>3</v>
      </c>
      <c r="E703" s="8" t="str">
        <f t="shared" si="58"/>
        <v>20101203</v>
      </c>
      <c r="F703" s="24">
        <v>40515</v>
      </c>
      <c r="G703" s="25">
        <f t="shared" si="54"/>
        <v>40515</v>
      </c>
    </row>
    <row r="704" spans="1:7">
      <c r="A704" s="9">
        <f t="shared" si="55"/>
        <v>2010</v>
      </c>
      <c r="B704" s="9">
        <f>VLOOKUP($C704,Quarter_Month!$A$1:$B$13,2)</f>
        <v>4</v>
      </c>
      <c r="C704" s="9">
        <f t="shared" si="56"/>
        <v>12</v>
      </c>
      <c r="D704" s="9">
        <f t="shared" si="57"/>
        <v>4</v>
      </c>
      <c r="E704" s="8" t="str">
        <f t="shared" si="58"/>
        <v>20101204</v>
      </c>
      <c r="F704" s="24">
        <v>40516</v>
      </c>
      <c r="G704" s="25">
        <f t="shared" si="54"/>
        <v>40516</v>
      </c>
    </row>
    <row r="705" spans="1:7">
      <c r="A705" s="9">
        <f t="shared" si="55"/>
        <v>2010</v>
      </c>
      <c r="B705" s="9">
        <f>VLOOKUP($C705,Quarter_Month!$A$1:$B$13,2)</f>
        <v>4</v>
      </c>
      <c r="C705" s="9">
        <f t="shared" si="56"/>
        <v>12</v>
      </c>
      <c r="D705" s="9">
        <f t="shared" si="57"/>
        <v>5</v>
      </c>
      <c r="E705" s="8" t="str">
        <f t="shared" si="58"/>
        <v>20101205</v>
      </c>
      <c r="F705" s="24">
        <v>40517</v>
      </c>
      <c r="G705" s="25">
        <f t="shared" si="54"/>
        <v>40517</v>
      </c>
    </row>
    <row r="706" spans="1:7">
      <c r="A706" s="9">
        <f t="shared" si="55"/>
        <v>2010</v>
      </c>
      <c r="B706" s="9">
        <f>VLOOKUP($C706,Quarter_Month!$A$1:$B$13,2)</f>
        <v>4</v>
      </c>
      <c r="C706" s="9">
        <f t="shared" si="56"/>
        <v>12</v>
      </c>
      <c r="D706" s="9">
        <f t="shared" si="57"/>
        <v>6</v>
      </c>
      <c r="E706" s="8" t="str">
        <f t="shared" si="58"/>
        <v>20101206</v>
      </c>
      <c r="F706" s="24">
        <v>40518</v>
      </c>
      <c r="G706" s="25">
        <f t="shared" si="54"/>
        <v>40518</v>
      </c>
    </row>
    <row r="707" spans="1:7">
      <c r="A707" s="9">
        <f t="shared" si="55"/>
        <v>2010</v>
      </c>
      <c r="B707" s="9">
        <f>VLOOKUP($C707,Quarter_Month!$A$1:$B$13,2)</f>
        <v>4</v>
      </c>
      <c r="C707" s="9">
        <f t="shared" si="56"/>
        <v>12</v>
      </c>
      <c r="D707" s="9">
        <f t="shared" si="57"/>
        <v>7</v>
      </c>
      <c r="E707" s="8" t="str">
        <f t="shared" si="58"/>
        <v>20101207</v>
      </c>
      <c r="F707" s="24">
        <v>40519</v>
      </c>
      <c r="G707" s="25">
        <f t="shared" ref="G707:G770" si="59">F707</f>
        <v>40519</v>
      </c>
    </row>
    <row r="708" spans="1:7">
      <c r="A708" s="9">
        <f t="shared" si="55"/>
        <v>2010</v>
      </c>
      <c r="B708" s="9">
        <f>VLOOKUP($C708,Quarter_Month!$A$1:$B$13,2)</f>
        <v>4</v>
      </c>
      <c r="C708" s="9">
        <f t="shared" si="56"/>
        <v>12</v>
      </c>
      <c r="D708" s="9">
        <f t="shared" si="57"/>
        <v>8</v>
      </c>
      <c r="E708" s="8" t="str">
        <f t="shared" si="58"/>
        <v>20101208</v>
      </c>
      <c r="F708" s="24">
        <v>40520</v>
      </c>
      <c r="G708" s="25">
        <f t="shared" si="59"/>
        <v>40520</v>
      </c>
    </row>
    <row r="709" spans="1:7">
      <c r="A709" s="9">
        <f t="shared" si="55"/>
        <v>2010</v>
      </c>
      <c r="B709" s="9">
        <f>VLOOKUP($C709,Quarter_Month!$A$1:$B$13,2)</f>
        <v>4</v>
      </c>
      <c r="C709" s="9">
        <f t="shared" si="56"/>
        <v>12</v>
      </c>
      <c r="D709" s="9">
        <f t="shared" si="57"/>
        <v>9</v>
      </c>
      <c r="E709" s="8" t="str">
        <f t="shared" si="58"/>
        <v>20101209</v>
      </c>
      <c r="F709" s="24">
        <v>40521</v>
      </c>
      <c r="G709" s="25">
        <f t="shared" si="59"/>
        <v>40521</v>
      </c>
    </row>
    <row r="710" spans="1:7">
      <c r="A710" s="9">
        <f t="shared" si="55"/>
        <v>2010</v>
      </c>
      <c r="B710" s="9">
        <f>VLOOKUP($C710,Quarter_Month!$A$1:$B$13,2)</f>
        <v>4</v>
      </c>
      <c r="C710" s="9">
        <f t="shared" si="56"/>
        <v>12</v>
      </c>
      <c r="D710" s="9">
        <f t="shared" si="57"/>
        <v>10</v>
      </c>
      <c r="E710" s="8" t="str">
        <f t="shared" si="58"/>
        <v>20101210</v>
      </c>
      <c r="F710" s="24">
        <v>40522</v>
      </c>
      <c r="G710" s="25">
        <f t="shared" si="59"/>
        <v>40522</v>
      </c>
    </row>
    <row r="711" spans="1:7">
      <c r="A711" s="9">
        <f t="shared" si="55"/>
        <v>2010</v>
      </c>
      <c r="B711" s="9">
        <f>VLOOKUP($C711,Quarter_Month!$A$1:$B$13,2)</f>
        <v>4</v>
      </c>
      <c r="C711" s="9">
        <f t="shared" si="56"/>
        <v>12</v>
      </c>
      <c r="D711" s="9">
        <f t="shared" si="57"/>
        <v>11</v>
      </c>
      <c r="E711" s="8" t="str">
        <f t="shared" si="58"/>
        <v>20101211</v>
      </c>
      <c r="F711" s="24">
        <v>40523</v>
      </c>
      <c r="G711" s="25">
        <f t="shared" si="59"/>
        <v>40523</v>
      </c>
    </row>
    <row r="712" spans="1:7">
      <c r="A712" s="9">
        <f t="shared" si="55"/>
        <v>2010</v>
      </c>
      <c r="B712" s="9">
        <f>VLOOKUP($C712,Quarter_Month!$A$1:$B$13,2)</f>
        <v>4</v>
      </c>
      <c r="C712" s="9">
        <f t="shared" si="56"/>
        <v>12</v>
      </c>
      <c r="D712" s="9">
        <f t="shared" si="57"/>
        <v>12</v>
      </c>
      <c r="E712" s="8" t="str">
        <f t="shared" si="58"/>
        <v>20101212</v>
      </c>
      <c r="F712" s="24">
        <v>40524</v>
      </c>
      <c r="G712" s="25">
        <f t="shared" si="59"/>
        <v>40524</v>
      </c>
    </row>
    <row r="713" spans="1:7">
      <c r="A713" s="9">
        <f t="shared" si="55"/>
        <v>2010</v>
      </c>
      <c r="B713" s="9">
        <f>VLOOKUP($C713,Quarter_Month!$A$1:$B$13,2)</f>
        <v>4</v>
      </c>
      <c r="C713" s="9">
        <f t="shared" si="56"/>
        <v>12</v>
      </c>
      <c r="D713" s="9">
        <f t="shared" si="57"/>
        <v>13</v>
      </c>
      <c r="E713" s="8" t="str">
        <f t="shared" si="58"/>
        <v>20101213</v>
      </c>
      <c r="F713" s="24">
        <v>40525</v>
      </c>
      <c r="G713" s="25">
        <f t="shared" si="59"/>
        <v>40525</v>
      </c>
    </row>
    <row r="714" spans="1:7">
      <c r="A714" s="9">
        <f t="shared" si="55"/>
        <v>2010</v>
      </c>
      <c r="B714" s="9">
        <f>VLOOKUP($C714,Quarter_Month!$A$1:$B$13,2)</f>
        <v>4</v>
      </c>
      <c r="C714" s="9">
        <f t="shared" si="56"/>
        <v>12</v>
      </c>
      <c r="D714" s="9">
        <f t="shared" si="57"/>
        <v>14</v>
      </c>
      <c r="E714" s="8" t="str">
        <f t="shared" si="58"/>
        <v>20101214</v>
      </c>
      <c r="F714" s="24">
        <v>40526</v>
      </c>
      <c r="G714" s="25">
        <f t="shared" si="59"/>
        <v>40526</v>
      </c>
    </row>
    <row r="715" spans="1:7">
      <c r="A715" s="9">
        <f t="shared" si="55"/>
        <v>2010</v>
      </c>
      <c r="B715" s="9">
        <f>VLOOKUP($C715,Quarter_Month!$A$1:$B$13,2)</f>
        <v>4</v>
      </c>
      <c r="C715" s="9">
        <f t="shared" si="56"/>
        <v>12</v>
      </c>
      <c r="D715" s="9">
        <f t="shared" si="57"/>
        <v>15</v>
      </c>
      <c r="E715" s="8" t="str">
        <f t="shared" si="58"/>
        <v>20101215</v>
      </c>
      <c r="F715" s="24">
        <v>40527</v>
      </c>
      <c r="G715" s="25">
        <f t="shared" si="59"/>
        <v>40527</v>
      </c>
    </row>
    <row r="716" spans="1:7">
      <c r="A716" s="9">
        <f t="shared" si="55"/>
        <v>2010</v>
      </c>
      <c r="B716" s="9">
        <f>VLOOKUP($C716,Quarter_Month!$A$1:$B$13,2)</f>
        <v>4</v>
      </c>
      <c r="C716" s="9">
        <f t="shared" si="56"/>
        <v>12</v>
      </c>
      <c r="D716" s="9">
        <f t="shared" si="57"/>
        <v>16</v>
      </c>
      <c r="E716" s="8" t="str">
        <f t="shared" si="58"/>
        <v>20101216</v>
      </c>
      <c r="F716" s="24">
        <v>40528</v>
      </c>
      <c r="G716" s="25">
        <f t="shared" si="59"/>
        <v>40528</v>
      </c>
    </row>
    <row r="717" spans="1:7">
      <c r="A717" s="9">
        <f t="shared" si="55"/>
        <v>2010</v>
      </c>
      <c r="B717" s="9">
        <f>VLOOKUP($C717,Quarter_Month!$A$1:$B$13,2)</f>
        <v>4</v>
      </c>
      <c r="C717" s="9">
        <f t="shared" si="56"/>
        <v>12</v>
      </c>
      <c r="D717" s="9">
        <f t="shared" si="57"/>
        <v>17</v>
      </c>
      <c r="E717" s="8" t="str">
        <f t="shared" si="58"/>
        <v>20101217</v>
      </c>
      <c r="F717" s="24">
        <v>40529</v>
      </c>
      <c r="G717" s="25">
        <f t="shared" si="59"/>
        <v>40529</v>
      </c>
    </row>
    <row r="718" spans="1:7">
      <c r="A718" s="9">
        <f t="shared" si="55"/>
        <v>2010</v>
      </c>
      <c r="B718" s="9">
        <f>VLOOKUP($C718,Quarter_Month!$A$1:$B$13,2)</f>
        <v>4</v>
      </c>
      <c r="C718" s="9">
        <f t="shared" si="56"/>
        <v>12</v>
      </c>
      <c r="D718" s="9">
        <f t="shared" si="57"/>
        <v>18</v>
      </c>
      <c r="E718" s="8" t="str">
        <f t="shared" si="58"/>
        <v>20101218</v>
      </c>
      <c r="F718" s="24">
        <v>40530</v>
      </c>
      <c r="G718" s="25">
        <f t="shared" si="59"/>
        <v>40530</v>
      </c>
    </row>
    <row r="719" spans="1:7">
      <c r="A719" s="9">
        <f t="shared" si="55"/>
        <v>2010</v>
      </c>
      <c r="B719" s="9">
        <f>VLOOKUP($C719,Quarter_Month!$A$1:$B$13,2)</f>
        <v>4</v>
      </c>
      <c r="C719" s="9">
        <f t="shared" si="56"/>
        <v>12</v>
      </c>
      <c r="D719" s="9">
        <f t="shared" si="57"/>
        <v>19</v>
      </c>
      <c r="E719" s="8" t="str">
        <f t="shared" si="58"/>
        <v>20101219</v>
      </c>
      <c r="F719" s="24">
        <v>40531</v>
      </c>
      <c r="G719" s="25">
        <f t="shared" si="59"/>
        <v>40531</v>
      </c>
    </row>
    <row r="720" spans="1:7">
      <c r="A720" s="9">
        <f t="shared" si="55"/>
        <v>2010</v>
      </c>
      <c r="B720" s="9">
        <f>VLOOKUP($C720,Quarter_Month!$A$1:$B$13,2)</f>
        <v>4</v>
      </c>
      <c r="C720" s="9">
        <f t="shared" si="56"/>
        <v>12</v>
      </c>
      <c r="D720" s="9">
        <f t="shared" si="57"/>
        <v>20</v>
      </c>
      <c r="E720" s="8" t="str">
        <f t="shared" si="58"/>
        <v>20101220</v>
      </c>
      <c r="F720" s="24">
        <v>40532</v>
      </c>
      <c r="G720" s="25">
        <f t="shared" si="59"/>
        <v>40532</v>
      </c>
    </row>
    <row r="721" spans="1:7">
      <c r="A721" s="9">
        <f t="shared" si="55"/>
        <v>2010</v>
      </c>
      <c r="B721" s="9">
        <f>VLOOKUP($C721,Quarter_Month!$A$1:$B$13,2)</f>
        <v>4</v>
      </c>
      <c r="C721" s="9">
        <f t="shared" si="56"/>
        <v>12</v>
      </c>
      <c r="D721" s="9">
        <f t="shared" si="57"/>
        <v>21</v>
      </c>
      <c r="E721" s="8" t="str">
        <f t="shared" si="58"/>
        <v>20101221</v>
      </c>
      <c r="F721" s="24">
        <v>40533</v>
      </c>
      <c r="G721" s="25">
        <f t="shared" si="59"/>
        <v>40533</v>
      </c>
    </row>
    <row r="722" spans="1:7">
      <c r="A722" s="9">
        <f t="shared" si="55"/>
        <v>2010</v>
      </c>
      <c r="B722" s="9">
        <f>VLOOKUP($C722,Quarter_Month!$A$1:$B$13,2)</f>
        <v>4</v>
      </c>
      <c r="C722" s="9">
        <f t="shared" si="56"/>
        <v>12</v>
      </c>
      <c r="D722" s="9">
        <f t="shared" si="57"/>
        <v>22</v>
      </c>
      <c r="E722" s="8" t="str">
        <f t="shared" si="58"/>
        <v>20101222</v>
      </c>
      <c r="F722" s="24">
        <v>40534</v>
      </c>
      <c r="G722" s="25">
        <f t="shared" si="59"/>
        <v>40534</v>
      </c>
    </row>
    <row r="723" spans="1:7">
      <c r="A723" s="9">
        <f t="shared" si="55"/>
        <v>2010</v>
      </c>
      <c r="B723" s="9">
        <f>VLOOKUP($C723,Quarter_Month!$A$1:$B$13,2)</f>
        <v>4</v>
      </c>
      <c r="C723" s="9">
        <f t="shared" si="56"/>
        <v>12</v>
      </c>
      <c r="D723" s="9">
        <f t="shared" si="57"/>
        <v>23</v>
      </c>
      <c r="E723" s="8" t="str">
        <f t="shared" si="58"/>
        <v>20101223</v>
      </c>
      <c r="F723" s="24">
        <v>40535</v>
      </c>
      <c r="G723" s="25">
        <f t="shared" si="59"/>
        <v>40535</v>
      </c>
    </row>
    <row r="724" spans="1:7">
      <c r="A724" s="9">
        <f t="shared" si="55"/>
        <v>2010</v>
      </c>
      <c r="B724" s="9">
        <f>VLOOKUP($C724,Quarter_Month!$A$1:$B$13,2)</f>
        <v>4</v>
      </c>
      <c r="C724" s="9">
        <f t="shared" si="56"/>
        <v>12</v>
      </c>
      <c r="D724" s="9">
        <f t="shared" si="57"/>
        <v>24</v>
      </c>
      <c r="E724" s="8" t="str">
        <f t="shared" si="58"/>
        <v>20101224</v>
      </c>
      <c r="F724" s="24">
        <v>40536</v>
      </c>
      <c r="G724" s="25">
        <f t="shared" si="59"/>
        <v>40536</v>
      </c>
    </row>
    <row r="725" spans="1:7">
      <c r="A725" s="9">
        <f t="shared" si="55"/>
        <v>2010</v>
      </c>
      <c r="B725" s="9">
        <f>VLOOKUP($C725,Quarter_Month!$A$1:$B$13,2)</f>
        <v>4</v>
      </c>
      <c r="C725" s="9">
        <f t="shared" si="56"/>
        <v>12</v>
      </c>
      <c r="D725" s="9">
        <f t="shared" si="57"/>
        <v>25</v>
      </c>
      <c r="E725" s="8" t="str">
        <f t="shared" si="58"/>
        <v>20101225</v>
      </c>
      <c r="F725" s="24">
        <v>40537</v>
      </c>
      <c r="G725" s="25">
        <f t="shared" si="59"/>
        <v>40537</v>
      </c>
    </row>
    <row r="726" spans="1:7">
      <c r="A726" s="9">
        <f t="shared" si="55"/>
        <v>2010</v>
      </c>
      <c r="B726" s="9">
        <f>VLOOKUP($C726,Quarter_Month!$A$1:$B$13,2)</f>
        <v>4</v>
      </c>
      <c r="C726" s="9">
        <f t="shared" si="56"/>
        <v>12</v>
      </c>
      <c r="D726" s="9">
        <f t="shared" si="57"/>
        <v>26</v>
      </c>
      <c r="E726" s="8" t="str">
        <f t="shared" si="58"/>
        <v>20101226</v>
      </c>
      <c r="F726" s="24">
        <v>40538</v>
      </c>
      <c r="G726" s="25">
        <f t="shared" si="59"/>
        <v>40538</v>
      </c>
    </row>
    <row r="727" spans="1:7">
      <c r="A727" s="9">
        <f t="shared" si="55"/>
        <v>2010</v>
      </c>
      <c r="B727" s="9">
        <f>VLOOKUP($C727,Quarter_Month!$A$1:$B$13,2)</f>
        <v>4</v>
      </c>
      <c r="C727" s="9">
        <f t="shared" si="56"/>
        <v>12</v>
      </c>
      <c r="D727" s="9">
        <f t="shared" si="57"/>
        <v>27</v>
      </c>
      <c r="E727" s="8" t="str">
        <f t="shared" si="58"/>
        <v>20101227</v>
      </c>
      <c r="F727" s="24">
        <v>40539</v>
      </c>
      <c r="G727" s="25">
        <f t="shared" si="59"/>
        <v>40539</v>
      </c>
    </row>
    <row r="728" spans="1:7">
      <c r="A728" s="9">
        <f t="shared" si="55"/>
        <v>2010</v>
      </c>
      <c r="B728" s="9">
        <f>VLOOKUP($C728,Quarter_Month!$A$1:$B$13,2)</f>
        <v>4</v>
      </c>
      <c r="C728" s="9">
        <f t="shared" si="56"/>
        <v>12</v>
      </c>
      <c r="D728" s="9">
        <f t="shared" si="57"/>
        <v>28</v>
      </c>
      <c r="E728" s="8" t="str">
        <f t="shared" si="58"/>
        <v>20101228</v>
      </c>
      <c r="F728" s="24">
        <v>40540</v>
      </c>
      <c r="G728" s="25">
        <f t="shared" si="59"/>
        <v>40540</v>
      </c>
    </row>
    <row r="729" spans="1:7">
      <c r="A729" s="9">
        <f t="shared" si="55"/>
        <v>2010</v>
      </c>
      <c r="B729" s="9">
        <f>VLOOKUP($C729,Quarter_Month!$A$1:$B$13,2)</f>
        <v>4</v>
      </c>
      <c r="C729" s="9">
        <f t="shared" si="56"/>
        <v>12</v>
      </c>
      <c r="D729" s="9">
        <f t="shared" si="57"/>
        <v>29</v>
      </c>
      <c r="E729" s="8" t="str">
        <f t="shared" si="58"/>
        <v>20101229</v>
      </c>
      <c r="F729" s="24">
        <v>40541</v>
      </c>
      <c r="G729" s="25">
        <f t="shared" si="59"/>
        <v>40541</v>
      </c>
    </row>
    <row r="730" spans="1:7">
      <c r="A730" s="9">
        <f t="shared" si="55"/>
        <v>2010</v>
      </c>
      <c r="B730" s="9">
        <f>VLOOKUP($C730,Quarter_Month!$A$1:$B$13,2)</f>
        <v>4</v>
      </c>
      <c r="C730" s="9">
        <f t="shared" si="56"/>
        <v>12</v>
      </c>
      <c r="D730" s="9">
        <f t="shared" si="57"/>
        <v>30</v>
      </c>
      <c r="E730" s="8" t="str">
        <f t="shared" si="58"/>
        <v>20101230</v>
      </c>
      <c r="F730" s="24">
        <v>40542</v>
      </c>
      <c r="G730" s="25">
        <f t="shared" si="59"/>
        <v>40542</v>
      </c>
    </row>
    <row r="731" spans="1:7">
      <c r="A731" s="9">
        <f t="shared" si="55"/>
        <v>2010</v>
      </c>
      <c r="B731" s="9">
        <f>VLOOKUP($C731,Quarter_Month!$A$1:$B$13,2)</f>
        <v>4</v>
      </c>
      <c r="C731" s="9">
        <f t="shared" si="56"/>
        <v>12</v>
      </c>
      <c r="D731" s="9">
        <f t="shared" si="57"/>
        <v>31</v>
      </c>
      <c r="E731" s="8" t="str">
        <f t="shared" si="58"/>
        <v>20101231</v>
      </c>
      <c r="F731" s="24">
        <v>40543</v>
      </c>
      <c r="G731" s="25">
        <f t="shared" si="59"/>
        <v>40543</v>
      </c>
    </row>
    <row r="732" spans="1:7">
      <c r="A732" s="9">
        <f t="shared" si="55"/>
        <v>2011</v>
      </c>
      <c r="B732" s="9">
        <f>VLOOKUP($C732,Quarter_Month!$A$1:$B$13,2)</f>
        <v>1</v>
      </c>
      <c r="C732" s="9">
        <f t="shared" si="56"/>
        <v>1</v>
      </c>
      <c r="D732" s="9">
        <f t="shared" si="57"/>
        <v>1</v>
      </c>
      <c r="E732" s="8" t="str">
        <f t="shared" si="58"/>
        <v>20110101</v>
      </c>
      <c r="F732" s="24">
        <v>40544</v>
      </c>
      <c r="G732" s="25">
        <f t="shared" si="59"/>
        <v>40544</v>
      </c>
    </row>
    <row r="733" spans="1:7">
      <c r="A733" s="9">
        <f t="shared" si="55"/>
        <v>2011</v>
      </c>
      <c r="B733" s="9">
        <f>VLOOKUP($C733,Quarter_Month!$A$1:$B$13,2)</f>
        <v>1</v>
      </c>
      <c r="C733" s="9">
        <f t="shared" si="56"/>
        <v>1</v>
      </c>
      <c r="D733" s="9">
        <f t="shared" si="57"/>
        <v>2</v>
      </c>
      <c r="E733" s="8" t="str">
        <f t="shared" si="58"/>
        <v>20110102</v>
      </c>
      <c r="F733" s="24">
        <v>40545</v>
      </c>
      <c r="G733" s="25">
        <f t="shared" si="59"/>
        <v>40545</v>
      </c>
    </row>
    <row r="734" spans="1:7">
      <c r="A734" s="9">
        <f t="shared" si="55"/>
        <v>2011</v>
      </c>
      <c r="B734" s="9">
        <f>VLOOKUP($C734,Quarter_Month!$A$1:$B$13,2)</f>
        <v>1</v>
      </c>
      <c r="C734" s="9">
        <f t="shared" si="56"/>
        <v>1</v>
      </c>
      <c r="D734" s="9">
        <f t="shared" si="57"/>
        <v>3</v>
      </c>
      <c r="E734" s="8" t="str">
        <f t="shared" si="58"/>
        <v>20110103</v>
      </c>
      <c r="F734" s="24">
        <v>40546</v>
      </c>
      <c r="G734" s="25">
        <f t="shared" si="59"/>
        <v>40546</v>
      </c>
    </row>
    <row r="735" spans="1:7">
      <c r="A735" s="9">
        <f t="shared" si="55"/>
        <v>2011</v>
      </c>
      <c r="B735" s="9">
        <f>VLOOKUP($C735,Quarter_Month!$A$1:$B$13,2)</f>
        <v>1</v>
      </c>
      <c r="C735" s="9">
        <f t="shared" si="56"/>
        <v>1</v>
      </c>
      <c r="D735" s="9">
        <f t="shared" si="57"/>
        <v>4</v>
      </c>
      <c r="E735" s="8" t="str">
        <f t="shared" si="58"/>
        <v>20110104</v>
      </c>
      <c r="F735" s="24">
        <v>40547</v>
      </c>
      <c r="G735" s="25">
        <f t="shared" si="59"/>
        <v>40547</v>
      </c>
    </row>
    <row r="736" spans="1:7">
      <c r="A736" s="9">
        <f t="shared" si="55"/>
        <v>2011</v>
      </c>
      <c r="B736" s="9">
        <f>VLOOKUP($C736,Quarter_Month!$A$1:$B$13,2)</f>
        <v>1</v>
      </c>
      <c r="C736" s="9">
        <f t="shared" si="56"/>
        <v>1</v>
      </c>
      <c r="D736" s="9">
        <f t="shared" si="57"/>
        <v>5</v>
      </c>
      <c r="E736" s="8" t="str">
        <f t="shared" si="58"/>
        <v>20110105</v>
      </c>
      <c r="F736" s="24">
        <v>40548</v>
      </c>
      <c r="G736" s="25">
        <f t="shared" si="59"/>
        <v>40548</v>
      </c>
    </row>
    <row r="737" spans="1:7">
      <c r="A737" s="9">
        <f t="shared" si="55"/>
        <v>2011</v>
      </c>
      <c r="B737" s="9">
        <f>VLOOKUP($C737,Quarter_Month!$A$1:$B$13,2)</f>
        <v>1</v>
      </c>
      <c r="C737" s="9">
        <f t="shared" si="56"/>
        <v>1</v>
      </c>
      <c r="D737" s="9">
        <f t="shared" si="57"/>
        <v>6</v>
      </c>
      <c r="E737" s="8" t="str">
        <f t="shared" si="58"/>
        <v>20110106</v>
      </c>
      <c r="F737" s="24">
        <v>40549</v>
      </c>
      <c r="G737" s="25">
        <f t="shared" si="59"/>
        <v>40549</v>
      </c>
    </row>
    <row r="738" spans="1:7">
      <c r="A738" s="9">
        <f t="shared" si="55"/>
        <v>2011</v>
      </c>
      <c r="B738" s="9">
        <f>VLOOKUP($C738,Quarter_Month!$A$1:$B$13,2)</f>
        <v>1</v>
      </c>
      <c r="C738" s="9">
        <f t="shared" si="56"/>
        <v>1</v>
      </c>
      <c r="D738" s="9">
        <f t="shared" si="57"/>
        <v>7</v>
      </c>
      <c r="E738" s="8" t="str">
        <f t="shared" si="58"/>
        <v>20110107</v>
      </c>
      <c r="F738" s="24">
        <v>40550</v>
      </c>
      <c r="G738" s="25">
        <f t="shared" si="59"/>
        <v>40550</v>
      </c>
    </row>
    <row r="739" spans="1:7">
      <c r="A739" s="9">
        <f t="shared" si="55"/>
        <v>2011</v>
      </c>
      <c r="B739" s="9">
        <f>VLOOKUP($C739,Quarter_Month!$A$1:$B$13,2)</f>
        <v>1</v>
      </c>
      <c r="C739" s="9">
        <f t="shared" si="56"/>
        <v>1</v>
      </c>
      <c r="D739" s="9">
        <f t="shared" si="57"/>
        <v>8</v>
      </c>
      <c r="E739" s="8" t="str">
        <f t="shared" si="58"/>
        <v>20110108</v>
      </c>
      <c r="F739" s="24">
        <v>40551</v>
      </c>
      <c r="G739" s="25">
        <f t="shared" si="59"/>
        <v>40551</v>
      </c>
    </row>
    <row r="740" spans="1:7">
      <c r="A740" s="9">
        <f t="shared" si="55"/>
        <v>2011</v>
      </c>
      <c r="B740" s="9">
        <f>VLOOKUP($C740,Quarter_Month!$A$1:$B$13,2)</f>
        <v>1</v>
      </c>
      <c r="C740" s="9">
        <f t="shared" si="56"/>
        <v>1</v>
      </c>
      <c r="D740" s="9">
        <f t="shared" si="57"/>
        <v>9</v>
      </c>
      <c r="E740" s="8" t="str">
        <f t="shared" si="58"/>
        <v>20110109</v>
      </c>
      <c r="F740" s="24">
        <v>40552</v>
      </c>
      <c r="G740" s="25">
        <f t="shared" si="59"/>
        <v>40552</v>
      </c>
    </row>
    <row r="741" spans="1:7">
      <c r="A741" s="9">
        <f t="shared" si="55"/>
        <v>2011</v>
      </c>
      <c r="B741" s="9">
        <f>VLOOKUP($C741,Quarter_Month!$A$1:$B$13,2)</f>
        <v>1</v>
      </c>
      <c r="C741" s="9">
        <f t="shared" si="56"/>
        <v>1</v>
      </c>
      <c r="D741" s="9">
        <f t="shared" si="57"/>
        <v>10</v>
      </c>
      <c r="E741" s="8" t="str">
        <f t="shared" si="58"/>
        <v>20110110</v>
      </c>
      <c r="F741" s="24">
        <v>40553</v>
      </c>
      <c r="G741" s="25">
        <f t="shared" si="59"/>
        <v>40553</v>
      </c>
    </row>
    <row r="742" spans="1:7">
      <c r="A742" s="9">
        <f t="shared" si="55"/>
        <v>2011</v>
      </c>
      <c r="B742" s="9">
        <f>VLOOKUP($C742,Quarter_Month!$A$1:$B$13,2)</f>
        <v>1</v>
      </c>
      <c r="C742" s="9">
        <f t="shared" si="56"/>
        <v>1</v>
      </c>
      <c r="D742" s="9">
        <f t="shared" si="57"/>
        <v>11</v>
      </c>
      <c r="E742" s="8" t="str">
        <f t="shared" si="58"/>
        <v>20110111</v>
      </c>
      <c r="F742" s="24">
        <v>40554</v>
      </c>
      <c r="G742" s="25">
        <f t="shared" si="59"/>
        <v>40554</v>
      </c>
    </row>
    <row r="743" spans="1:7">
      <c r="A743" s="9">
        <f t="shared" si="55"/>
        <v>2011</v>
      </c>
      <c r="B743" s="9">
        <f>VLOOKUP($C743,Quarter_Month!$A$1:$B$13,2)</f>
        <v>1</v>
      </c>
      <c r="C743" s="9">
        <f t="shared" si="56"/>
        <v>1</v>
      </c>
      <c r="D743" s="9">
        <f t="shared" si="57"/>
        <v>12</v>
      </c>
      <c r="E743" s="8" t="str">
        <f t="shared" si="58"/>
        <v>20110112</v>
      </c>
      <c r="F743" s="24">
        <v>40555</v>
      </c>
      <c r="G743" s="25">
        <f t="shared" si="59"/>
        <v>40555</v>
      </c>
    </row>
    <row r="744" spans="1:7">
      <c r="A744" s="9">
        <f t="shared" si="55"/>
        <v>2011</v>
      </c>
      <c r="B744" s="9">
        <f>VLOOKUP($C744,Quarter_Month!$A$1:$B$13,2)</f>
        <v>1</v>
      </c>
      <c r="C744" s="9">
        <f t="shared" si="56"/>
        <v>1</v>
      </c>
      <c r="D744" s="9">
        <f t="shared" si="57"/>
        <v>13</v>
      </c>
      <c r="E744" s="8" t="str">
        <f t="shared" si="58"/>
        <v>20110113</v>
      </c>
      <c r="F744" s="24">
        <v>40556</v>
      </c>
      <c r="G744" s="25">
        <f t="shared" si="59"/>
        <v>40556</v>
      </c>
    </row>
    <row r="745" spans="1:7">
      <c r="A745" s="9">
        <f t="shared" si="55"/>
        <v>2011</v>
      </c>
      <c r="B745" s="9">
        <f>VLOOKUP($C745,Quarter_Month!$A$1:$B$13,2)</f>
        <v>1</v>
      </c>
      <c r="C745" s="9">
        <f t="shared" si="56"/>
        <v>1</v>
      </c>
      <c r="D745" s="9">
        <f t="shared" si="57"/>
        <v>14</v>
      </c>
      <c r="E745" s="8" t="str">
        <f t="shared" si="58"/>
        <v>20110114</v>
      </c>
      <c r="F745" s="24">
        <v>40557</v>
      </c>
      <c r="G745" s="25">
        <f t="shared" si="59"/>
        <v>40557</v>
      </c>
    </row>
    <row r="746" spans="1:7">
      <c r="A746" s="9">
        <f t="shared" si="55"/>
        <v>2011</v>
      </c>
      <c r="B746" s="9">
        <f>VLOOKUP($C746,Quarter_Month!$A$1:$B$13,2)</f>
        <v>1</v>
      </c>
      <c r="C746" s="9">
        <f t="shared" si="56"/>
        <v>1</v>
      </c>
      <c r="D746" s="9">
        <f t="shared" si="57"/>
        <v>15</v>
      </c>
      <c r="E746" s="8" t="str">
        <f t="shared" si="58"/>
        <v>20110115</v>
      </c>
      <c r="F746" s="24">
        <v>40558</v>
      </c>
      <c r="G746" s="25">
        <f t="shared" si="59"/>
        <v>40558</v>
      </c>
    </row>
    <row r="747" spans="1:7">
      <c r="A747" s="9">
        <f t="shared" si="55"/>
        <v>2011</v>
      </c>
      <c r="B747" s="9">
        <f>VLOOKUP($C747,Quarter_Month!$A$1:$B$13,2)</f>
        <v>1</v>
      </c>
      <c r="C747" s="9">
        <f t="shared" si="56"/>
        <v>1</v>
      </c>
      <c r="D747" s="9">
        <f t="shared" si="57"/>
        <v>16</v>
      </c>
      <c r="E747" s="8" t="str">
        <f t="shared" si="58"/>
        <v>20110116</v>
      </c>
      <c r="F747" s="24">
        <v>40559</v>
      </c>
      <c r="G747" s="25">
        <f t="shared" si="59"/>
        <v>40559</v>
      </c>
    </row>
    <row r="748" spans="1:7">
      <c r="A748" s="9">
        <f t="shared" si="55"/>
        <v>2011</v>
      </c>
      <c r="B748" s="9">
        <f>VLOOKUP($C748,Quarter_Month!$A$1:$B$13,2)</f>
        <v>1</v>
      </c>
      <c r="C748" s="9">
        <f t="shared" si="56"/>
        <v>1</v>
      </c>
      <c r="D748" s="9">
        <f t="shared" si="57"/>
        <v>17</v>
      </c>
      <c r="E748" s="8" t="str">
        <f t="shared" si="58"/>
        <v>20110117</v>
      </c>
      <c r="F748" s="24">
        <v>40560</v>
      </c>
      <c r="G748" s="25">
        <f t="shared" si="59"/>
        <v>40560</v>
      </c>
    </row>
    <row r="749" spans="1:7">
      <c r="A749" s="9">
        <f t="shared" si="55"/>
        <v>2011</v>
      </c>
      <c r="B749" s="9">
        <f>VLOOKUP($C749,Quarter_Month!$A$1:$B$13,2)</f>
        <v>1</v>
      </c>
      <c r="C749" s="9">
        <f t="shared" si="56"/>
        <v>1</v>
      </c>
      <c r="D749" s="9">
        <f t="shared" si="57"/>
        <v>18</v>
      </c>
      <c r="E749" s="8" t="str">
        <f t="shared" si="58"/>
        <v>20110118</v>
      </c>
      <c r="F749" s="24">
        <v>40561</v>
      </c>
      <c r="G749" s="25">
        <f t="shared" si="59"/>
        <v>40561</v>
      </c>
    </row>
    <row r="750" spans="1:7">
      <c r="A750" s="9">
        <f t="shared" si="55"/>
        <v>2011</v>
      </c>
      <c r="B750" s="9">
        <f>VLOOKUP($C750,Quarter_Month!$A$1:$B$13,2)</f>
        <v>1</v>
      </c>
      <c r="C750" s="9">
        <f t="shared" si="56"/>
        <v>1</v>
      </c>
      <c r="D750" s="9">
        <f t="shared" si="57"/>
        <v>19</v>
      </c>
      <c r="E750" s="8" t="str">
        <f t="shared" si="58"/>
        <v>20110119</v>
      </c>
      <c r="F750" s="24">
        <v>40562</v>
      </c>
      <c r="G750" s="25">
        <f t="shared" si="59"/>
        <v>40562</v>
      </c>
    </row>
    <row r="751" spans="1:7">
      <c r="A751" s="9">
        <f t="shared" si="55"/>
        <v>2011</v>
      </c>
      <c r="B751" s="9">
        <f>VLOOKUP($C751,Quarter_Month!$A$1:$B$13,2)</f>
        <v>1</v>
      </c>
      <c r="C751" s="9">
        <f t="shared" si="56"/>
        <v>1</v>
      </c>
      <c r="D751" s="9">
        <f t="shared" si="57"/>
        <v>20</v>
      </c>
      <c r="E751" s="8" t="str">
        <f t="shared" si="58"/>
        <v>20110120</v>
      </c>
      <c r="F751" s="24">
        <v>40563</v>
      </c>
      <c r="G751" s="25">
        <f t="shared" si="59"/>
        <v>40563</v>
      </c>
    </row>
    <row r="752" spans="1:7">
      <c r="A752" s="9">
        <f t="shared" si="55"/>
        <v>2011</v>
      </c>
      <c r="B752" s="9">
        <f>VLOOKUP($C752,Quarter_Month!$A$1:$B$13,2)</f>
        <v>1</v>
      </c>
      <c r="C752" s="9">
        <f t="shared" si="56"/>
        <v>1</v>
      </c>
      <c r="D752" s="9">
        <f t="shared" si="57"/>
        <v>21</v>
      </c>
      <c r="E752" s="8" t="str">
        <f t="shared" si="58"/>
        <v>20110121</v>
      </c>
      <c r="F752" s="24">
        <v>40564</v>
      </c>
      <c r="G752" s="25">
        <f t="shared" si="59"/>
        <v>40564</v>
      </c>
    </row>
    <row r="753" spans="1:7">
      <c r="A753" s="9">
        <f t="shared" ref="A753:A816" si="60">YEAR(F753)</f>
        <v>2011</v>
      </c>
      <c r="B753" s="9">
        <f>VLOOKUP($C753,Quarter_Month!$A$1:$B$13,2)</f>
        <v>1</v>
      </c>
      <c r="C753" s="9">
        <f t="shared" ref="C753:C816" si="61">MONTH(F753)</f>
        <v>1</v>
      </c>
      <c r="D753" s="9">
        <f t="shared" ref="D753:D816" si="62">DAY(F753)</f>
        <v>22</v>
      </c>
      <c r="E753" s="8" t="str">
        <f t="shared" ref="E753:E816" si="63">CONCATENATE(A753,IF(LEN(C753)=1,"0"&amp;C753,C753),IF(LEN(D753)=1,"0"&amp;D753,D753))</f>
        <v>20110122</v>
      </c>
      <c r="F753" s="24">
        <v>40565</v>
      </c>
      <c r="G753" s="25">
        <f t="shared" si="59"/>
        <v>40565</v>
      </c>
    </row>
    <row r="754" spans="1:7">
      <c r="A754" s="9">
        <f t="shared" si="60"/>
        <v>2011</v>
      </c>
      <c r="B754" s="9">
        <f>VLOOKUP($C754,Quarter_Month!$A$1:$B$13,2)</f>
        <v>1</v>
      </c>
      <c r="C754" s="9">
        <f t="shared" si="61"/>
        <v>1</v>
      </c>
      <c r="D754" s="9">
        <f t="shared" si="62"/>
        <v>23</v>
      </c>
      <c r="E754" s="8" t="str">
        <f t="shared" si="63"/>
        <v>20110123</v>
      </c>
      <c r="F754" s="24">
        <v>40566</v>
      </c>
      <c r="G754" s="25">
        <f t="shared" si="59"/>
        <v>40566</v>
      </c>
    </row>
    <row r="755" spans="1:7">
      <c r="A755" s="9">
        <f t="shared" si="60"/>
        <v>2011</v>
      </c>
      <c r="B755" s="9">
        <f>VLOOKUP($C755,Quarter_Month!$A$1:$B$13,2)</f>
        <v>1</v>
      </c>
      <c r="C755" s="9">
        <f t="shared" si="61"/>
        <v>1</v>
      </c>
      <c r="D755" s="9">
        <f t="shared" si="62"/>
        <v>24</v>
      </c>
      <c r="E755" s="8" t="str">
        <f t="shared" si="63"/>
        <v>20110124</v>
      </c>
      <c r="F755" s="24">
        <v>40567</v>
      </c>
      <c r="G755" s="25">
        <f t="shared" si="59"/>
        <v>40567</v>
      </c>
    </row>
    <row r="756" spans="1:7">
      <c r="A756" s="9">
        <f t="shared" si="60"/>
        <v>2011</v>
      </c>
      <c r="B756" s="9">
        <f>VLOOKUP($C756,Quarter_Month!$A$1:$B$13,2)</f>
        <v>1</v>
      </c>
      <c r="C756" s="9">
        <f t="shared" si="61"/>
        <v>1</v>
      </c>
      <c r="D756" s="9">
        <f t="shared" si="62"/>
        <v>25</v>
      </c>
      <c r="E756" s="8" t="str">
        <f t="shared" si="63"/>
        <v>20110125</v>
      </c>
      <c r="F756" s="24">
        <v>40568</v>
      </c>
      <c r="G756" s="25">
        <f t="shared" si="59"/>
        <v>40568</v>
      </c>
    </row>
    <row r="757" spans="1:7">
      <c r="A757" s="9">
        <f t="shared" si="60"/>
        <v>2011</v>
      </c>
      <c r="B757" s="9">
        <f>VLOOKUP($C757,Quarter_Month!$A$1:$B$13,2)</f>
        <v>1</v>
      </c>
      <c r="C757" s="9">
        <f t="shared" si="61"/>
        <v>1</v>
      </c>
      <c r="D757" s="9">
        <f t="shared" si="62"/>
        <v>26</v>
      </c>
      <c r="E757" s="8" t="str">
        <f t="shared" si="63"/>
        <v>20110126</v>
      </c>
      <c r="F757" s="24">
        <v>40569</v>
      </c>
      <c r="G757" s="25">
        <f t="shared" si="59"/>
        <v>40569</v>
      </c>
    </row>
    <row r="758" spans="1:7">
      <c r="A758" s="9">
        <f t="shared" si="60"/>
        <v>2011</v>
      </c>
      <c r="B758" s="9">
        <f>VLOOKUP($C758,Quarter_Month!$A$1:$B$13,2)</f>
        <v>1</v>
      </c>
      <c r="C758" s="9">
        <f t="shared" si="61"/>
        <v>1</v>
      </c>
      <c r="D758" s="9">
        <f t="shared" si="62"/>
        <v>27</v>
      </c>
      <c r="E758" s="8" t="str">
        <f t="shared" si="63"/>
        <v>20110127</v>
      </c>
      <c r="F758" s="24">
        <v>40570</v>
      </c>
      <c r="G758" s="25">
        <f t="shared" si="59"/>
        <v>40570</v>
      </c>
    </row>
    <row r="759" spans="1:7">
      <c r="A759" s="9">
        <f t="shared" si="60"/>
        <v>2011</v>
      </c>
      <c r="B759" s="9">
        <f>VLOOKUP($C759,Quarter_Month!$A$1:$B$13,2)</f>
        <v>1</v>
      </c>
      <c r="C759" s="9">
        <f t="shared" si="61"/>
        <v>1</v>
      </c>
      <c r="D759" s="9">
        <f t="shared" si="62"/>
        <v>28</v>
      </c>
      <c r="E759" s="8" t="str">
        <f t="shared" si="63"/>
        <v>20110128</v>
      </c>
      <c r="F759" s="24">
        <v>40571</v>
      </c>
      <c r="G759" s="25">
        <f t="shared" si="59"/>
        <v>40571</v>
      </c>
    </row>
    <row r="760" spans="1:7">
      <c r="A760" s="9">
        <f t="shared" si="60"/>
        <v>2011</v>
      </c>
      <c r="B760" s="9">
        <f>VLOOKUP($C760,Quarter_Month!$A$1:$B$13,2)</f>
        <v>1</v>
      </c>
      <c r="C760" s="9">
        <f t="shared" si="61"/>
        <v>1</v>
      </c>
      <c r="D760" s="9">
        <f t="shared" si="62"/>
        <v>29</v>
      </c>
      <c r="E760" s="8" t="str">
        <f t="shared" si="63"/>
        <v>20110129</v>
      </c>
      <c r="F760" s="24">
        <v>40572</v>
      </c>
      <c r="G760" s="25">
        <f t="shared" si="59"/>
        <v>40572</v>
      </c>
    </row>
    <row r="761" spans="1:7">
      <c r="A761" s="9">
        <f t="shared" si="60"/>
        <v>2011</v>
      </c>
      <c r="B761" s="9">
        <f>VLOOKUP($C761,Quarter_Month!$A$1:$B$13,2)</f>
        <v>1</v>
      </c>
      <c r="C761" s="9">
        <f t="shared" si="61"/>
        <v>1</v>
      </c>
      <c r="D761" s="9">
        <f t="shared" si="62"/>
        <v>30</v>
      </c>
      <c r="E761" s="8" t="str">
        <f t="shared" si="63"/>
        <v>20110130</v>
      </c>
      <c r="F761" s="24">
        <v>40573</v>
      </c>
      <c r="G761" s="25">
        <f t="shared" si="59"/>
        <v>40573</v>
      </c>
    </row>
    <row r="762" spans="1:7">
      <c r="A762" s="9">
        <f t="shared" si="60"/>
        <v>2011</v>
      </c>
      <c r="B762" s="9">
        <f>VLOOKUP($C762,Quarter_Month!$A$1:$B$13,2)</f>
        <v>1</v>
      </c>
      <c r="C762" s="9">
        <f t="shared" si="61"/>
        <v>1</v>
      </c>
      <c r="D762" s="9">
        <f t="shared" si="62"/>
        <v>31</v>
      </c>
      <c r="E762" s="8" t="str">
        <f t="shared" si="63"/>
        <v>20110131</v>
      </c>
      <c r="F762" s="24">
        <v>40574</v>
      </c>
      <c r="G762" s="25">
        <f t="shared" si="59"/>
        <v>40574</v>
      </c>
    </row>
    <row r="763" spans="1:7">
      <c r="A763" s="9">
        <f t="shared" si="60"/>
        <v>2011</v>
      </c>
      <c r="B763" s="9">
        <f>VLOOKUP($C763,Quarter_Month!$A$1:$B$13,2)</f>
        <v>1</v>
      </c>
      <c r="C763" s="9">
        <f t="shared" si="61"/>
        <v>2</v>
      </c>
      <c r="D763" s="9">
        <f t="shared" si="62"/>
        <v>1</v>
      </c>
      <c r="E763" s="8" t="str">
        <f t="shared" si="63"/>
        <v>20110201</v>
      </c>
      <c r="F763" s="24">
        <v>40575</v>
      </c>
      <c r="G763" s="25">
        <f t="shared" si="59"/>
        <v>40575</v>
      </c>
    </row>
    <row r="764" spans="1:7">
      <c r="A764" s="9">
        <f t="shared" si="60"/>
        <v>2011</v>
      </c>
      <c r="B764" s="9">
        <f>VLOOKUP($C764,Quarter_Month!$A$1:$B$13,2)</f>
        <v>1</v>
      </c>
      <c r="C764" s="9">
        <f t="shared" si="61"/>
        <v>2</v>
      </c>
      <c r="D764" s="9">
        <f t="shared" si="62"/>
        <v>2</v>
      </c>
      <c r="E764" s="8" t="str">
        <f t="shared" si="63"/>
        <v>20110202</v>
      </c>
      <c r="F764" s="24">
        <v>40576</v>
      </c>
      <c r="G764" s="25">
        <f t="shared" si="59"/>
        <v>40576</v>
      </c>
    </row>
    <row r="765" spans="1:7">
      <c r="A765" s="9">
        <f t="shared" si="60"/>
        <v>2011</v>
      </c>
      <c r="B765" s="9">
        <f>VLOOKUP($C765,Quarter_Month!$A$1:$B$13,2)</f>
        <v>1</v>
      </c>
      <c r="C765" s="9">
        <f t="shared" si="61"/>
        <v>2</v>
      </c>
      <c r="D765" s="9">
        <f t="shared" si="62"/>
        <v>3</v>
      </c>
      <c r="E765" s="8" t="str">
        <f t="shared" si="63"/>
        <v>20110203</v>
      </c>
      <c r="F765" s="24">
        <v>40577</v>
      </c>
      <c r="G765" s="25">
        <f t="shared" si="59"/>
        <v>40577</v>
      </c>
    </row>
    <row r="766" spans="1:7">
      <c r="A766" s="9">
        <f t="shared" si="60"/>
        <v>2011</v>
      </c>
      <c r="B766" s="9">
        <f>VLOOKUP($C766,Quarter_Month!$A$1:$B$13,2)</f>
        <v>1</v>
      </c>
      <c r="C766" s="9">
        <f t="shared" si="61"/>
        <v>2</v>
      </c>
      <c r="D766" s="9">
        <f t="shared" si="62"/>
        <v>4</v>
      </c>
      <c r="E766" s="8" t="str">
        <f t="shared" si="63"/>
        <v>20110204</v>
      </c>
      <c r="F766" s="24">
        <v>40578</v>
      </c>
      <c r="G766" s="25">
        <f t="shared" si="59"/>
        <v>40578</v>
      </c>
    </row>
    <row r="767" spans="1:7">
      <c r="A767" s="9">
        <f t="shared" si="60"/>
        <v>2011</v>
      </c>
      <c r="B767" s="9">
        <f>VLOOKUP($C767,Quarter_Month!$A$1:$B$13,2)</f>
        <v>1</v>
      </c>
      <c r="C767" s="9">
        <f t="shared" si="61"/>
        <v>2</v>
      </c>
      <c r="D767" s="9">
        <f t="shared" si="62"/>
        <v>5</v>
      </c>
      <c r="E767" s="8" t="str">
        <f t="shared" si="63"/>
        <v>20110205</v>
      </c>
      <c r="F767" s="24">
        <v>40579</v>
      </c>
      <c r="G767" s="25">
        <f t="shared" si="59"/>
        <v>40579</v>
      </c>
    </row>
    <row r="768" spans="1:7">
      <c r="A768" s="9">
        <f t="shared" si="60"/>
        <v>2011</v>
      </c>
      <c r="B768" s="9">
        <f>VLOOKUP($C768,Quarter_Month!$A$1:$B$13,2)</f>
        <v>1</v>
      </c>
      <c r="C768" s="9">
        <f t="shared" si="61"/>
        <v>2</v>
      </c>
      <c r="D768" s="9">
        <f t="shared" si="62"/>
        <v>6</v>
      </c>
      <c r="E768" s="8" t="str">
        <f t="shared" si="63"/>
        <v>20110206</v>
      </c>
      <c r="F768" s="24">
        <v>40580</v>
      </c>
      <c r="G768" s="25">
        <f t="shared" si="59"/>
        <v>40580</v>
      </c>
    </row>
    <row r="769" spans="1:7">
      <c r="A769" s="9">
        <f t="shared" si="60"/>
        <v>2011</v>
      </c>
      <c r="B769" s="9">
        <f>VLOOKUP($C769,Quarter_Month!$A$1:$B$13,2)</f>
        <v>1</v>
      </c>
      <c r="C769" s="9">
        <f t="shared" si="61"/>
        <v>2</v>
      </c>
      <c r="D769" s="9">
        <f t="shared" si="62"/>
        <v>7</v>
      </c>
      <c r="E769" s="8" t="str">
        <f t="shared" si="63"/>
        <v>20110207</v>
      </c>
      <c r="F769" s="24">
        <v>40581</v>
      </c>
      <c r="G769" s="25">
        <f t="shared" si="59"/>
        <v>40581</v>
      </c>
    </row>
    <row r="770" spans="1:7">
      <c r="A770" s="9">
        <f t="shared" si="60"/>
        <v>2011</v>
      </c>
      <c r="B770" s="9">
        <f>VLOOKUP($C770,Quarter_Month!$A$1:$B$13,2)</f>
        <v>1</v>
      </c>
      <c r="C770" s="9">
        <f t="shared" si="61"/>
        <v>2</v>
      </c>
      <c r="D770" s="9">
        <f t="shared" si="62"/>
        <v>8</v>
      </c>
      <c r="E770" s="8" t="str">
        <f t="shared" si="63"/>
        <v>20110208</v>
      </c>
      <c r="F770" s="24">
        <v>40582</v>
      </c>
      <c r="G770" s="25">
        <f t="shared" si="59"/>
        <v>40582</v>
      </c>
    </row>
    <row r="771" spans="1:7">
      <c r="A771" s="9">
        <f t="shared" si="60"/>
        <v>2011</v>
      </c>
      <c r="B771" s="9">
        <f>VLOOKUP($C771,Quarter_Month!$A$1:$B$13,2)</f>
        <v>1</v>
      </c>
      <c r="C771" s="9">
        <f t="shared" si="61"/>
        <v>2</v>
      </c>
      <c r="D771" s="9">
        <f t="shared" si="62"/>
        <v>9</v>
      </c>
      <c r="E771" s="8" t="str">
        <f t="shared" si="63"/>
        <v>20110209</v>
      </c>
      <c r="F771" s="24">
        <v>40583</v>
      </c>
      <c r="G771" s="25">
        <f t="shared" ref="G771:G834" si="64">F771</f>
        <v>40583</v>
      </c>
    </row>
    <row r="772" spans="1:7">
      <c r="A772" s="9">
        <f t="shared" si="60"/>
        <v>2011</v>
      </c>
      <c r="B772" s="9">
        <f>VLOOKUP($C772,Quarter_Month!$A$1:$B$13,2)</f>
        <v>1</v>
      </c>
      <c r="C772" s="9">
        <f t="shared" si="61"/>
        <v>2</v>
      </c>
      <c r="D772" s="9">
        <f t="shared" si="62"/>
        <v>10</v>
      </c>
      <c r="E772" s="8" t="str">
        <f t="shared" si="63"/>
        <v>20110210</v>
      </c>
      <c r="F772" s="24">
        <v>40584</v>
      </c>
      <c r="G772" s="25">
        <f t="shared" si="64"/>
        <v>40584</v>
      </c>
    </row>
    <row r="773" spans="1:7">
      <c r="A773" s="9">
        <f t="shared" si="60"/>
        <v>2011</v>
      </c>
      <c r="B773" s="9">
        <f>VLOOKUP($C773,Quarter_Month!$A$1:$B$13,2)</f>
        <v>1</v>
      </c>
      <c r="C773" s="9">
        <f t="shared" si="61"/>
        <v>2</v>
      </c>
      <c r="D773" s="9">
        <f t="shared" si="62"/>
        <v>11</v>
      </c>
      <c r="E773" s="8" t="str">
        <f t="shared" si="63"/>
        <v>20110211</v>
      </c>
      <c r="F773" s="24">
        <v>40585</v>
      </c>
      <c r="G773" s="25">
        <f t="shared" si="64"/>
        <v>40585</v>
      </c>
    </row>
    <row r="774" spans="1:7">
      <c r="A774" s="9">
        <f t="shared" si="60"/>
        <v>2011</v>
      </c>
      <c r="B774" s="9">
        <f>VLOOKUP($C774,Quarter_Month!$A$1:$B$13,2)</f>
        <v>1</v>
      </c>
      <c r="C774" s="9">
        <f t="shared" si="61"/>
        <v>2</v>
      </c>
      <c r="D774" s="9">
        <f t="shared" si="62"/>
        <v>12</v>
      </c>
      <c r="E774" s="8" t="str">
        <f t="shared" si="63"/>
        <v>20110212</v>
      </c>
      <c r="F774" s="24">
        <v>40586</v>
      </c>
      <c r="G774" s="25">
        <f t="shared" si="64"/>
        <v>40586</v>
      </c>
    </row>
    <row r="775" spans="1:7">
      <c r="A775" s="9">
        <f t="shared" si="60"/>
        <v>2011</v>
      </c>
      <c r="B775" s="9">
        <f>VLOOKUP($C775,Quarter_Month!$A$1:$B$13,2)</f>
        <v>1</v>
      </c>
      <c r="C775" s="9">
        <f t="shared" si="61"/>
        <v>2</v>
      </c>
      <c r="D775" s="9">
        <f t="shared" si="62"/>
        <v>13</v>
      </c>
      <c r="E775" s="8" t="str">
        <f t="shared" si="63"/>
        <v>20110213</v>
      </c>
      <c r="F775" s="24">
        <v>40587</v>
      </c>
      <c r="G775" s="25">
        <f t="shared" si="64"/>
        <v>40587</v>
      </c>
    </row>
    <row r="776" spans="1:7">
      <c r="A776" s="9">
        <f t="shared" si="60"/>
        <v>2011</v>
      </c>
      <c r="B776" s="9">
        <f>VLOOKUP($C776,Quarter_Month!$A$1:$B$13,2)</f>
        <v>1</v>
      </c>
      <c r="C776" s="9">
        <f t="shared" si="61"/>
        <v>2</v>
      </c>
      <c r="D776" s="9">
        <f t="shared" si="62"/>
        <v>14</v>
      </c>
      <c r="E776" s="8" t="str">
        <f t="shared" si="63"/>
        <v>20110214</v>
      </c>
      <c r="F776" s="24">
        <v>40588</v>
      </c>
      <c r="G776" s="25">
        <f t="shared" si="64"/>
        <v>40588</v>
      </c>
    </row>
    <row r="777" spans="1:7">
      <c r="A777" s="9">
        <f t="shared" si="60"/>
        <v>2011</v>
      </c>
      <c r="B777" s="9">
        <f>VLOOKUP($C777,Quarter_Month!$A$1:$B$13,2)</f>
        <v>1</v>
      </c>
      <c r="C777" s="9">
        <f t="shared" si="61"/>
        <v>2</v>
      </c>
      <c r="D777" s="9">
        <f t="shared" si="62"/>
        <v>15</v>
      </c>
      <c r="E777" s="8" t="str">
        <f t="shared" si="63"/>
        <v>20110215</v>
      </c>
      <c r="F777" s="24">
        <v>40589</v>
      </c>
      <c r="G777" s="25">
        <f t="shared" si="64"/>
        <v>40589</v>
      </c>
    </row>
    <row r="778" spans="1:7">
      <c r="A778" s="9">
        <f t="shared" si="60"/>
        <v>2011</v>
      </c>
      <c r="B778" s="9">
        <f>VLOOKUP($C778,Quarter_Month!$A$1:$B$13,2)</f>
        <v>1</v>
      </c>
      <c r="C778" s="9">
        <f t="shared" si="61"/>
        <v>2</v>
      </c>
      <c r="D778" s="9">
        <f t="shared" si="62"/>
        <v>16</v>
      </c>
      <c r="E778" s="8" t="str">
        <f t="shared" si="63"/>
        <v>20110216</v>
      </c>
      <c r="F778" s="24">
        <v>40590</v>
      </c>
      <c r="G778" s="25">
        <f t="shared" si="64"/>
        <v>40590</v>
      </c>
    </row>
    <row r="779" spans="1:7">
      <c r="A779" s="9">
        <f t="shared" si="60"/>
        <v>2011</v>
      </c>
      <c r="B779" s="9">
        <f>VLOOKUP($C779,Quarter_Month!$A$1:$B$13,2)</f>
        <v>1</v>
      </c>
      <c r="C779" s="9">
        <f t="shared" si="61"/>
        <v>2</v>
      </c>
      <c r="D779" s="9">
        <f t="shared" si="62"/>
        <v>17</v>
      </c>
      <c r="E779" s="8" t="str">
        <f t="shared" si="63"/>
        <v>20110217</v>
      </c>
      <c r="F779" s="24">
        <v>40591</v>
      </c>
      <c r="G779" s="25">
        <f t="shared" si="64"/>
        <v>40591</v>
      </c>
    </row>
    <row r="780" spans="1:7">
      <c r="A780" s="9">
        <f t="shared" si="60"/>
        <v>2011</v>
      </c>
      <c r="B780" s="9">
        <f>VLOOKUP($C780,Quarter_Month!$A$1:$B$13,2)</f>
        <v>1</v>
      </c>
      <c r="C780" s="9">
        <f t="shared" si="61"/>
        <v>2</v>
      </c>
      <c r="D780" s="9">
        <f t="shared" si="62"/>
        <v>18</v>
      </c>
      <c r="E780" s="8" t="str">
        <f t="shared" si="63"/>
        <v>20110218</v>
      </c>
      <c r="F780" s="24">
        <v>40592</v>
      </c>
      <c r="G780" s="25">
        <f t="shared" si="64"/>
        <v>40592</v>
      </c>
    </row>
    <row r="781" spans="1:7">
      <c r="A781" s="9">
        <f t="shared" si="60"/>
        <v>2011</v>
      </c>
      <c r="B781" s="9">
        <f>VLOOKUP($C781,Quarter_Month!$A$1:$B$13,2)</f>
        <v>1</v>
      </c>
      <c r="C781" s="9">
        <f t="shared" si="61"/>
        <v>2</v>
      </c>
      <c r="D781" s="9">
        <f t="shared" si="62"/>
        <v>19</v>
      </c>
      <c r="E781" s="8" t="str">
        <f t="shared" si="63"/>
        <v>20110219</v>
      </c>
      <c r="F781" s="24">
        <v>40593</v>
      </c>
      <c r="G781" s="25">
        <f t="shared" si="64"/>
        <v>40593</v>
      </c>
    </row>
    <row r="782" spans="1:7">
      <c r="A782" s="9">
        <f t="shared" si="60"/>
        <v>2011</v>
      </c>
      <c r="B782" s="9">
        <f>VLOOKUP($C782,Quarter_Month!$A$1:$B$13,2)</f>
        <v>1</v>
      </c>
      <c r="C782" s="9">
        <f t="shared" si="61"/>
        <v>2</v>
      </c>
      <c r="D782" s="9">
        <f t="shared" si="62"/>
        <v>20</v>
      </c>
      <c r="E782" s="8" t="str">
        <f t="shared" si="63"/>
        <v>20110220</v>
      </c>
      <c r="F782" s="24">
        <v>40594</v>
      </c>
      <c r="G782" s="25">
        <f t="shared" si="64"/>
        <v>40594</v>
      </c>
    </row>
    <row r="783" spans="1:7">
      <c r="A783" s="9">
        <f t="shared" si="60"/>
        <v>2011</v>
      </c>
      <c r="B783" s="9">
        <f>VLOOKUP($C783,Quarter_Month!$A$1:$B$13,2)</f>
        <v>1</v>
      </c>
      <c r="C783" s="9">
        <f t="shared" si="61"/>
        <v>2</v>
      </c>
      <c r="D783" s="9">
        <f t="shared" si="62"/>
        <v>21</v>
      </c>
      <c r="E783" s="8" t="str">
        <f t="shared" si="63"/>
        <v>20110221</v>
      </c>
      <c r="F783" s="24">
        <v>40595</v>
      </c>
      <c r="G783" s="25">
        <f t="shared" si="64"/>
        <v>40595</v>
      </c>
    </row>
    <row r="784" spans="1:7">
      <c r="A784" s="9">
        <f t="shared" si="60"/>
        <v>2011</v>
      </c>
      <c r="B784" s="9">
        <f>VLOOKUP($C784,Quarter_Month!$A$1:$B$13,2)</f>
        <v>1</v>
      </c>
      <c r="C784" s="9">
        <f t="shared" si="61"/>
        <v>2</v>
      </c>
      <c r="D784" s="9">
        <f t="shared" si="62"/>
        <v>22</v>
      </c>
      <c r="E784" s="8" t="str">
        <f t="shared" si="63"/>
        <v>20110222</v>
      </c>
      <c r="F784" s="24">
        <v>40596</v>
      </c>
      <c r="G784" s="25">
        <f t="shared" si="64"/>
        <v>40596</v>
      </c>
    </row>
    <row r="785" spans="1:7">
      <c r="A785" s="9">
        <f t="shared" si="60"/>
        <v>2011</v>
      </c>
      <c r="B785" s="9">
        <f>VLOOKUP($C785,Quarter_Month!$A$1:$B$13,2)</f>
        <v>1</v>
      </c>
      <c r="C785" s="9">
        <f t="shared" si="61"/>
        <v>2</v>
      </c>
      <c r="D785" s="9">
        <f t="shared" si="62"/>
        <v>23</v>
      </c>
      <c r="E785" s="8" t="str">
        <f t="shared" si="63"/>
        <v>20110223</v>
      </c>
      <c r="F785" s="24">
        <v>40597</v>
      </c>
      <c r="G785" s="25">
        <f t="shared" si="64"/>
        <v>40597</v>
      </c>
    </row>
    <row r="786" spans="1:7">
      <c r="A786" s="9">
        <f t="shared" si="60"/>
        <v>2011</v>
      </c>
      <c r="B786" s="9">
        <f>VLOOKUP($C786,Quarter_Month!$A$1:$B$13,2)</f>
        <v>1</v>
      </c>
      <c r="C786" s="9">
        <f t="shared" si="61"/>
        <v>2</v>
      </c>
      <c r="D786" s="9">
        <f t="shared" si="62"/>
        <v>24</v>
      </c>
      <c r="E786" s="8" t="str">
        <f t="shared" si="63"/>
        <v>20110224</v>
      </c>
      <c r="F786" s="24">
        <v>40598</v>
      </c>
      <c r="G786" s="25">
        <f t="shared" si="64"/>
        <v>40598</v>
      </c>
    </row>
    <row r="787" spans="1:7">
      <c r="A787" s="9">
        <f t="shared" si="60"/>
        <v>2011</v>
      </c>
      <c r="B787" s="9">
        <f>VLOOKUP($C787,Quarter_Month!$A$1:$B$13,2)</f>
        <v>1</v>
      </c>
      <c r="C787" s="9">
        <f t="shared" si="61"/>
        <v>2</v>
      </c>
      <c r="D787" s="9">
        <f t="shared" si="62"/>
        <v>25</v>
      </c>
      <c r="E787" s="8" t="str">
        <f t="shared" si="63"/>
        <v>20110225</v>
      </c>
      <c r="F787" s="24">
        <v>40599</v>
      </c>
      <c r="G787" s="25">
        <f t="shared" si="64"/>
        <v>40599</v>
      </c>
    </row>
    <row r="788" spans="1:7">
      <c r="A788" s="9">
        <f t="shared" si="60"/>
        <v>2011</v>
      </c>
      <c r="B788" s="9">
        <f>VLOOKUP($C788,Quarter_Month!$A$1:$B$13,2)</f>
        <v>1</v>
      </c>
      <c r="C788" s="9">
        <f t="shared" si="61"/>
        <v>2</v>
      </c>
      <c r="D788" s="9">
        <f t="shared" si="62"/>
        <v>26</v>
      </c>
      <c r="E788" s="8" t="str">
        <f t="shared" si="63"/>
        <v>20110226</v>
      </c>
      <c r="F788" s="24">
        <v>40600</v>
      </c>
      <c r="G788" s="25">
        <f t="shared" si="64"/>
        <v>40600</v>
      </c>
    </row>
    <row r="789" spans="1:7">
      <c r="A789" s="9">
        <f t="shared" si="60"/>
        <v>2011</v>
      </c>
      <c r="B789" s="9">
        <f>VLOOKUP($C789,Quarter_Month!$A$1:$B$13,2)</f>
        <v>1</v>
      </c>
      <c r="C789" s="9">
        <f t="shared" si="61"/>
        <v>2</v>
      </c>
      <c r="D789" s="9">
        <f t="shared" si="62"/>
        <v>27</v>
      </c>
      <c r="E789" s="8" t="str">
        <f t="shared" si="63"/>
        <v>20110227</v>
      </c>
      <c r="F789" s="24">
        <v>40601</v>
      </c>
      <c r="G789" s="25">
        <f t="shared" si="64"/>
        <v>40601</v>
      </c>
    </row>
    <row r="790" spans="1:7">
      <c r="A790" s="9">
        <f t="shared" si="60"/>
        <v>2011</v>
      </c>
      <c r="B790" s="9">
        <f>VLOOKUP($C790,Quarter_Month!$A$1:$B$13,2)</f>
        <v>1</v>
      </c>
      <c r="C790" s="9">
        <f t="shared" si="61"/>
        <v>2</v>
      </c>
      <c r="D790" s="9">
        <f t="shared" si="62"/>
        <v>28</v>
      </c>
      <c r="E790" s="8" t="str">
        <f t="shared" si="63"/>
        <v>20110228</v>
      </c>
      <c r="F790" s="24">
        <v>40602</v>
      </c>
      <c r="G790" s="25">
        <f t="shared" si="64"/>
        <v>40602</v>
      </c>
    </row>
    <row r="791" spans="1:7">
      <c r="A791" s="9">
        <f t="shared" si="60"/>
        <v>2011</v>
      </c>
      <c r="B791" s="9">
        <f>VLOOKUP($C791,Quarter_Month!$A$1:$B$13,2)</f>
        <v>1</v>
      </c>
      <c r="C791" s="9">
        <f t="shared" si="61"/>
        <v>3</v>
      </c>
      <c r="D791" s="9">
        <f t="shared" si="62"/>
        <v>1</v>
      </c>
      <c r="E791" s="8" t="str">
        <f t="shared" si="63"/>
        <v>20110301</v>
      </c>
      <c r="F791" s="24">
        <v>40603</v>
      </c>
      <c r="G791" s="25">
        <f t="shared" si="64"/>
        <v>40603</v>
      </c>
    </row>
    <row r="792" spans="1:7">
      <c r="A792" s="9">
        <f t="shared" si="60"/>
        <v>2011</v>
      </c>
      <c r="B792" s="9">
        <f>VLOOKUP($C792,Quarter_Month!$A$1:$B$13,2)</f>
        <v>1</v>
      </c>
      <c r="C792" s="9">
        <f t="shared" si="61"/>
        <v>3</v>
      </c>
      <c r="D792" s="9">
        <f t="shared" si="62"/>
        <v>2</v>
      </c>
      <c r="E792" s="8" t="str">
        <f t="shared" si="63"/>
        <v>20110302</v>
      </c>
      <c r="F792" s="24">
        <v>40604</v>
      </c>
      <c r="G792" s="25">
        <f t="shared" si="64"/>
        <v>40604</v>
      </c>
    </row>
    <row r="793" spans="1:7">
      <c r="A793" s="9">
        <f t="shared" si="60"/>
        <v>2011</v>
      </c>
      <c r="B793" s="9">
        <f>VLOOKUP($C793,Quarter_Month!$A$1:$B$13,2)</f>
        <v>1</v>
      </c>
      <c r="C793" s="9">
        <f t="shared" si="61"/>
        <v>3</v>
      </c>
      <c r="D793" s="9">
        <f t="shared" si="62"/>
        <v>3</v>
      </c>
      <c r="E793" s="8" t="str">
        <f t="shared" si="63"/>
        <v>20110303</v>
      </c>
      <c r="F793" s="24">
        <v>40605</v>
      </c>
      <c r="G793" s="25">
        <f t="shared" si="64"/>
        <v>40605</v>
      </c>
    </row>
    <row r="794" spans="1:7">
      <c r="A794" s="9">
        <f t="shared" si="60"/>
        <v>2011</v>
      </c>
      <c r="B794" s="9">
        <f>VLOOKUP($C794,Quarter_Month!$A$1:$B$13,2)</f>
        <v>1</v>
      </c>
      <c r="C794" s="9">
        <f t="shared" si="61"/>
        <v>3</v>
      </c>
      <c r="D794" s="9">
        <f t="shared" si="62"/>
        <v>4</v>
      </c>
      <c r="E794" s="8" t="str">
        <f t="shared" si="63"/>
        <v>20110304</v>
      </c>
      <c r="F794" s="24">
        <v>40606</v>
      </c>
      <c r="G794" s="25">
        <f t="shared" si="64"/>
        <v>40606</v>
      </c>
    </row>
    <row r="795" spans="1:7">
      <c r="A795" s="9">
        <f t="shared" si="60"/>
        <v>2011</v>
      </c>
      <c r="B795" s="9">
        <f>VLOOKUP($C795,Quarter_Month!$A$1:$B$13,2)</f>
        <v>1</v>
      </c>
      <c r="C795" s="9">
        <f t="shared" si="61"/>
        <v>3</v>
      </c>
      <c r="D795" s="9">
        <f t="shared" si="62"/>
        <v>5</v>
      </c>
      <c r="E795" s="8" t="str">
        <f t="shared" si="63"/>
        <v>20110305</v>
      </c>
      <c r="F795" s="24">
        <v>40607</v>
      </c>
      <c r="G795" s="25">
        <f t="shared" si="64"/>
        <v>40607</v>
      </c>
    </row>
    <row r="796" spans="1:7">
      <c r="A796" s="9">
        <f t="shared" si="60"/>
        <v>2011</v>
      </c>
      <c r="B796" s="9">
        <f>VLOOKUP($C796,Quarter_Month!$A$1:$B$13,2)</f>
        <v>1</v>
      </c>
      <c r="C796" s="9">
        <f t="shared" si="61"/>
        <v>3</v>
      </c>
      <c r="D796" s="9">
        <f t="shared" si="62"/>
        <v>6</v>
      </c>
      <c r="E796" s="8" t="str">
        <f t="shared" si="63"/>
        <v>20110306</v>
      </c>
      <c r="F796" s="24">
        <v>40608</v>
      </c>
      <c r="G796" s="25">
        <f t="shared" si="64"/>
        <v>40608</v>
      </c>
    </row>
    <row r="797" spans="1:7">
      <c r="A797" s="9">
        <f t="shared" si="60"/>
        <v>2011</v>
      </c>
      <c r="B797" s="9">
        <f>VLOOKUP($C797,Quarter_Month!$A$1:$B$13,2)</f>
        <v>1</v>
      </c>
      <c r="C797" s="9">
        <f t="shared" si="61"/>
        <v>3</v>
      </c>
      <c r="D797" s="9">
        <f t="shared" si="62"/>
        <v>7</v>
      </c>
      <c r="E797" s="8" t="str">
        <f t="shared" si="63"/>
        <v>20110307</v>
      </c>
      <c r="F797" s="24">
        <v>40609</v>
      </c>
      <c r="G797" s="25">
        <f t="shared" si="64"/>
        <v>40609</v>
      </c>
    </row>
    <row r="798" spans="1:7">
      <c r="A798" s="9">
        <f t="shared" si="60"/>
        <v>2011</v>
      </c>
      <c r="B798" s="9">
        <f>VLOOKUP($C798,Quarter_Month!$A$1:$B$13,2)</f>
        <v>1</v>
      </c>
      <c r="C798" s="9">
        <f t="shared" si="61"/>
        <v>3</v>
      </c>
      <c r="D798" s="9">
        <f t="shared" si="62"/>
        <v>8</v>
      </c>
      <c r="E798" s="8" t="str">
        <f t="shared" si="63"/>
        <v>20110308</v>
      </c>
      <c r="F798" s="24">
        <v>40610</v>
      </c>
      <c r="G798" s="25">
        <f t="shared" si="64"/>
        <v>40610</v>
      </c>
    </row>
    <row r="799" spans="1:7">
      <c r="A799" s="9">
        <f t="shared" si="60"/>
        <v>2011</v>
      </c>
      <c r="B799" s="9">
        <f>VLOOKUP($C799,Quarter_Month!$A$1:$B$13,2)</f>
        <v>1</v>
      </c>
      <c r="C799" s="9">
        <f t="shared" si="61"/>
        <v>3</v>
      </c>
      <c r="D799" s="9">
        <f t="shared" si="62"/>
        <v>9</v>
      </c>
      <c r="E799" s="8" t="str">
        <f t="shared" si="63"/>
        <v>20110309</v>
      </c>
      <c r="F799" s="24">
        <v>40611</v>
      </c>
      <c r="G799" s="25">
        <f t="shared" si="64"/>
        <v>40611</v>
      </c>
    </row>
    <row r="800" spans="1:7">
      <c r="A800" s="9">
        <f t="shared" si="60"/>
        <v>2011</v>
      </c>
      <c r="B800" s="9">
        <f>VLOOKUP($C800,Quarter_Month!$A$1:$B$13,2)</f>
        <v>1</v>
      </c>
      <c r="C800" s="9">
        <f t="shared" si="61"/>
        <v>3</v>
      </c>
      <c r="D800" s="9">
        <f t="shared" si="62"/>
        <v>10</v>
      </c>
      <c r="E800" s="8" t="str">
        <f t="shared" si="63"/>
        <v>20110310</v>
      </c>
      <c r="F800" s="24">
        <v>40612</v>
      </c>
      <c r="G800" s="25">
        <f t="shared" si="64"/>
        <v>40612</v>
      </c>
    </row>
    <row r="801" spans="1:7">
      <c r="A801" s="9">
        <f t="shared" si="60"/>
        <v>2011</v>
      </c>
      <c r="B801" s="9">
        <f>VLOOKUP($C801,Quarter_Month!$A$1:$B$13,2)</f>
        <v>1</v>
      </c>
      <c r="C801" s="9">
        <f t="shared" si="61"/>
        <v>3</v>
      </c>
      <c r="D801" s="9">
        <f t="shared" si="62"/>
        <v>11</v>
      </c>
      <c r="E801" s="8" t="str">
        <f t="shared" si="63"/>
        <v>20110311</v>
      </c>
      <c r="F801" s="24">
        <v>40613</v>
      </c>
      <c r="G801" s="25">
        <f t="shared" si="64"/>
        <v>40613</v>
      </c>
    </row>
    <row r="802" spans="1:7">
      <c r="A802" s="9">
        <f t="shared" si="60"/>
        <v>2011</v>
      </c>
      <c r="B802" s="9">
        <f>VLOOKUP($C802,Quarter_Month!$A$1:$B$13,2)</f>
        <v>1</v>
      </c>
      <c r="C802" s="9">
        <f t="shared" si="61"/>
        <v>3</v>
      </c>
      <c r="D802" s="9">
        <f t="shared" si="62"/>
        <v>12</v>
      </c>
      <c r="E802" s="8" t="str">
        <f t="shared" si="63"/>
        <v>20110312</v>
      </c>
      <c r="F802" s="24">
        <v>40614</v>
      </c>
      <c r="G802" s="25">
        <f t="shared" si="64"/>
        <v>40614</v>
      </c>
    </row>
    <row r="803" spans="1:7">
      <c r="A803" s="9">
        <f t="shared" si="60"/>
        <v>2011</v>
      </c>
      <c r="B803" s="9">
        <f>VLOOKUP($C803,Quarter_Month!$A$1:$B$13,2)</f>
        <v>1</v>
      </c>
      <c r="C803" s="9">
        <f t="shared" si="61"/>
        <v>3</v>
      </c>
      <c r="D803" s="9">
        <f t="shared" si="62"/>
        <v>13</v>
      </c>
      <c r="E803" s="8" t="str">
        <f t="shared" si="63"/>
        <v>20110313</v>
      </c>
      <c r="F803" s="24">
        <v>40615</v>
      </c>
      <c r="G803" s="25">
        <f t="shared" si="64"/>
        <v>40615</v>
      </c>
    </row>
    <row r="804" spans="1:7">
      <c r="A804" s="9">
        <f t="shared" si="60"/>
        <v>2011</v>
      </c>
      <c r="B804" s="9">
        <f>VLOOKUP($C804,Quarter_Month!$A$1:$B$13,2)</f>
        <v>1</v>
      </c>
      <c r="C804" s="9">
        <f t="shared" si="61"/>
        <v>3</v>
      </c>
      <c r="D804" s="9">
        <f t="shared" si="62"/>
        <v>14</v>
      </c>
      <c r="E804" s="8" t="str">
        <f t="shared" si="63"/>
        <v>20110314</v>
      </c>
      <c r="F804" s="24">
        <v>40616</v>
      </c>
      <c r="G804" s="25">
        <f t="shared" si="64"/>
        <v>40616</v>
      </c>
    </row>
    <row r="805" spans="1:7">
      <c r="A805" s="9">
        <f t="shared" si="60"/>
        <v>2011</v>
      </c>
      <c r="B805" s="9">
        <f>VLOOKUP($C805,Quarter_Month!$A$1:$B$13,2)</f>
        <v>1</v>
      </c>
      <c r="C805" s="9">
        <f t="shared" si="61"/>
        <v>3</v>
      </c>
      <c r="D805" s="9">
        <f t="shared" si="62"/>
        <v>15</v>
      </c>
      <c r="E805" s="8" t="str">
        <f t="shared" si="63"/>
        <v>20110315</v>
      </c>
      <c r="F805" s="24">
        <v>40617</v>
      </c>
      <c r="G805" s="25">
        <f t="shared" si="64"/>
        <v>40617</v>
      </c>
    </row>
    <row r="806" spans="1:7">
      <c r="A806" s="9">
        <f t="shared" si="60"/>
        <v>2011</v>
      </c>
      <c r="B806" s="9">
        <f>VLOOKUP($C806,Quarter_Month!$A$1:$B$13,2)</f>
        <v>1</v>
      </c>
      <c r="C806" s="9">
        <f t="shared" si="61"/>
        <v>3</v>
      </c>
      <c r="D806" s="9">
        <f t="shared" si="62"/>
        <v>16</v>
      </c>
      <c r="E806" s="8" t="str">
        <f t="shared" si="63"/>
        <v>20110316</v>
      </c>
      <c r="F806" s="24">
        <v>40618</v>
      </c>
      <c r="G806" s="25">
        <f t="shared" si="64"/>
        <v>40618</v>
      </c>
    </row>
    <row r="807" spans="1:7">
      <c r="A807" s="9">
        <f t="shared" si="60"/>
        <v>2011</v>
      </c>
      <c r="B807" s="9">
        <f>VLOOKUP($C807,Quarter_Month!$A$1:$B$13,2)</f>
        <v>1</v>
      </c>
      <c r="C807" s="9">
        <f t="shared" si="61"/>
        <v>3</v>
      </c>
      <c r="D807" s="9">
        <f t="shared" si="62"/>
        <v>17</v>
      </c>
      <c r="E807" s="8" t="str">
        <f t="shared" si="63"/>
        <v>20110317</v>
      </c>
      <c r="F807" s="24">
        <v>40619</v>
      </c>
      <c r="G807" s="25">
        <f t="shared" si="64"/>
        <v>40619</v>
      </c>
    </row>
    <row r="808" spans="1:7">
      <c r="A808" s="9">
        <f t="shared" si="60"/>
        <v>2011</v>
      </c>
      <c r="B808" s="9">
        <f>VLOOKUP($C808,Quarter_Month!$A$1:$B$13,2)</f>
        <v>1</v>
      </c>
      <c r="C808" s="9">
        <f t="shared" si="61"/>
        <v>3</v>
      </c>
      <c r="D808" s="9">
        <f t="shared" si="62"/>
        <v>18</v>
      </c>
      <c r="E808" s="8" t="str">
        <f t="shared" si="63"/>
        <v>20110318</v>
      </c>
      <c r="F808" s="24">
        <v>40620</v>
      </c>
      <c r="G808" s="25">
        <f t="shared" si="64"/>
        <v>40620</v>
      </c>
    </row>
    <row r="809" spans="1:7">
      <c r="A809" s="9">
        <f t="shared" si="60"/>
        <v>2011</v>
      </c>
      <c r="B809" s="9">
        <f>VLOOKUP($C809,Quarter_Month!$A$1:$B$13,2)</f>
        <v>1</v>
      </c>
      <c r="C809" s="9">
        <f t="shared" si="61"/>
        <v>3</v>
      </c>
      <c r="D809" s="9">
        <f t="shared" si="62"/>
        <v>19</v>
      </c>
      <c r="E809" s="8" t="str">
        <f t="shared" si="63"/>
        <v>20110319</v>
      </c>
      <c r="F809" s="24">
        <v>40621</v>
      </c>
      <c r="G809" s="25">
        <f t="shared" si="64"/>
        <v>40621</v>
      </c>
    </row>
    <row r="810" spans="1:7">
      <c r="A810" s="9">
        <f t="shared" si="60"/>
        <v>2011</v>
      </c>
      <c r="B810" s="9">
        <f>VLOOKUP($C810,Quarter_Month!$A$1:$B$13,2)</f>
        <v>1</v>
      </c>
      <c r="C810" s="9">
        <f t="shared" si="61"/>
        <v>3</v>
      </c>
      <c r="D810" s="9">
        <f t="shared" si="62"/>
        <v>20</v>
      </c>
      <c r="E810" s="8" t="str">
        <f t="shared" si="63"/>
        <v>20110320</v>
      </c>
      <c r="F810" s="24">
        <v>40622</v>
      </c>
      <c r="G810" s="25">
        <f t="shared" si="64"/>
        <v>40622</v>
      </c>
    </row>
    <row r="811" spans="1:7">
      <c r="A811" s="9">
        <f t="shared" si="60"/>
        <v>2011</v>
      </c>
      <c r="B811" s="9">
        <f>VLOOKUP($C811,Quarter_Month!$A$1:$B$13,2)</f>
        <v>1</v>
      </c>
      <c r="C811" s="9">
        <f t="shared" si="61"/>
        <v>3</v>
      </c>
      <c r="D811" s="9">
        <f t="shared" si="62"/>
        <v>21</v>
      </c>
      <c r="E811" s="8" t="str">
        <f t="shared" si="63"/>
        <v>20110321</v>
      </c>
      <c r="F811" s="24">
        <v>40623</v>
      </c>
      <c r="G811" s="25">
        <f t="shared" si="64"/>
        <v>40623</v>
      </c>
    </row>
    <row r="812" spans="1:7">
      <c r="A812" s="9">
        <f t="shared" si="60"/>
        <v>2011</v>
      </c>
      <c r="B812" s="9">
        <f>VLOOKUP($C812,Quarter_Month!$A$1:$B$13,2)</f>
        <v>1</v>
      </c>
      <c r="C812" s="9">
        <f t="shared" si="61"/>
        <v>3</v>
      </c>
      <c r="D812" s="9">
        <f t="shared" si="62"/>
        <v>22</v>
      </c>
      <c r="E812" s="8" t="str">
        <f t="shared" si="63"/>
        <v>20110322</v>
      </c>
      <c r="F812" s="24">
        <v>40624</v>
      </c>
      <c r="G812" s="25">
        <f t="shared" si="64"/>
        <v>40624</v>
      </c>
    </row>
    <row r="813" spans="1:7">
      <c r="A813" s="9">
        <f t="shared" si="60"/>
        <v>2011</v>
      </c>
      <c r="B813" s="9">
        <f>VLOOKUP($C813,Quarter_Month!$A$1:$B$13,2)</f>
        <v>1</v>
      </c>
      <c r="C813" s="9">
        <f t="shared" si="61"/>
        <v>3</v>
      </c>
      <c r="D813" s="9">
        <f t="shared" si="62"/>
        <v>23</v>
      </c>
      <c r="E813" s="8" t="str">
        <f t="shared" si="63"/>
        <v>20110323</v>
      </c>
      <c r="F813" s="24">
        <v>40625</v>
      </c>
      <c r="G813" s="25">
        <f t="shared" si="64"/>
        <v>40625</v>
      </c>
    </row>
    <row r="814" spans="1:7">
      <c r="A814" s="9">
        <f t="shared" si="60"/>
        <v>2011</v>
      </c>
      <c r="B814" s="9">
        <f>VLOOKUP($C814,Quarter_Month!$A$1:$B$13,2)</f>
        <v>1</v>
      </c>
      <c r="C814" s="9">
        <f t="shared" si="61"/>
        <v>3</v>
      </c>
      <c r="D814" s="9">
        <f t="shared" si="62"/>
        <v>24</v>
      </c>
      <c r="E814" s="8" t="str">
        <f t="shared" si="63"/>
        <v>20110324</v>
      </c>
      <c r="F814" s="24">
        <v>40626</v>
      </c>
      <c r="G814" s="25">
        <f t="shared" si="64"/>
        <v>40626</v>
      </c>
    </row>
    <row r="815" spans="1:7">
      <c r="A815" s="9">
        <f t="shared" si="60"/>
        <v>2011</v>
      </c>
      <c r="B815" s="9">
        <f>VLOOKUP($C815,Quarter_Month!$A$1:$B$13,2)</f>
        <v>1</v>
      </c>
      <c r="C815" s="9">
        <f t="shared" si="61"/>
        <v>3</v>
      </c>
      <c r="D815" s="9">
        <f t="shared" si="62"/>
        <v>25</v>
      </c>
      <c r="E815" s="8" t="str">
        <f t="shared" si="63"/>
        <v>20110325</v>
      </c>
      <c r="F815" s="24">
        <v>40627</v>
      </c>
      <c r="G815" s="25">
        <f t="shared" si="64"/>
        <v>40627</v>
      </c>
    </row>
    <row r="816" spans="1:7">
      <c r="A816" s="9">
        <f t="shared" si="60"/>
        <v>2011</v>
      </c>
      <c r="B816" s="9">
        <f>VLOOKUP($C816,Quarter_Month!$A$1:$B$13,2)</f>
        <v>1</v>
      </c>
      <c r="C816" s="9">
        <f t="shared" si="61"/>
        <v>3</v>
      </c>
      <c r="D816" s="9">
        <f t="shared" si="62"/>
        <v>26</v>
      </c>
      <c r="E816" s="8" t="str">
        <f t="shared" si="63"/>
        <v>20110326</v>
      </c>
      <c r="F816" s="24">
        <v>40628</v>
      </c>
      <c r="G816" s="25">
        <f t="shared" si="64"/>
        <v>40628</v>
      </c>
    </row>
    <row r="817" spans="1:7">
      <c r="A817" s="9">
        <f t="shared" ref="A817:A880" si="65">YEAR(F817)</f>
        <v>2011</v>
      </c>
      <c r="B817" s="9">
        <f>VLOOKUP($C817,Quarter_Month!$A$1:$B$13,2)</f>
        <v>1</v>
      </c>
      <c r="C817" s="9">
        <f t="shared" ref="C817:C880" si="66">MONTH(F817)</f>
        <v>3</v>
      </c>
      <c r="D817" s="9">
        <f t="shared" ref="D817:D880" si="67">DAY(F817)</f>
        <v>27</v>
      </c>
      <c r="E817" s="8" t="str">
        <f t="shared" ref="E817:E880" si="68">CONCATENATE(A817,IF(LEN(C817)=1,"0"&amp;C817,C817),IF(LEN(D817)=1,"0"&amp;D817,D817))</f>
        <v>20110327</v>
      </c>
      <c r="F817" s="24">
        <v>40629</v>
      </c>
      <c r="G817" s="25">
        <f t="shared" si="64"/>
        <v>40629</v>
      </c>
    </row>
    <row r="818" spans="1:7">
      <c r="A818" s="9">
        <f t="shared" si="65"/>
        <v>2011</v>
      </c>
      <c r="B818" s="9">
        <f>VLOOKUP($C818,Quarter_Month!$A$1:$B$13,2)</f>
        <v>1</v>
      </c>
      <c r="C818" s="9">
        <f t="shared" si="66"/>
        <v>3</v>
      </c>
      <c r="D818" s="9">
        <f t="shared" si="67"/>
        <v>28</v>
      </c>
      <c r="E818" s="8" t="str">
        <f t="shared" si="68"/>
        <v>20110328</v>
      </c>
      <c r="F818" s="24">
        <v>40630</v>
      </c>
      <c r="G818" s="25">
        <f t="shared" si="64"/>
        <v>40630</v>
      </c>
    </row>
    <row r="819" spans="1:7">
      <c r="A819" s="9">
        <f t="shared" si="65"/>
        <v>2011</v>
      </c>
      <c r="B819" s="9">
        <f>VLOOKUP($C819,Quarter_Month!$A$1:$B$13,2)</f>
        <v>1</v>
      </c>
      <c r="C819" s="9">
        <f t="shared" si="66"/>
        <v>3</v>
      </c>
      <c r="D819" s="9">
        <f t="shared" si="67"/>
        <v>29</v>
      </c>
      <c r="E819" s="8" t="str">
        <f t="shared" si="68"/>
        <v>20110329</v>
      </c>
      <c r="F819" s="24">
        <v>40631</v>
      </c>
      <c r="G819" s="25">
        <f t="shared" si="64"/>
        <v>40631</v>
      </c>
    </row>
    <row r="820" spans="1:7">
      <c r="A820" s="9">
        <f t="shared" si="65"/>
        <v>2011</v>
      </c>
      <c r="B820" s="9">
        <f>VLOOKUP($C820,Quarter_Month!$A$1:$B$13,2)</f>
        <v>1</v>
      </c>
      <c r="C820" s="9">
        <f t="shared" si="66"/>
        <v>3</v>
      </c>
      <c r="D820" s="9">
        <f t="shared" si="67"/>
        <v>30</v>
      </c>
      <c r="E820" s="8" t="str">
        <f t="shared" si="68"/>
        <v>20110330</v>
      </c>
      <c r="F820" s="24">
        <v>40632</v>
      </c>
      <c r="G820" s="25">
        <f t="shared" si="64"/>
        <v>40632</v>
      </c>
    </row>
    <row r="821" spans="1:7">
      <c r="A821" s="9">
        <f t="shared" si="65"/>
        <v>2011</v>
      </c>
      <c r="B821" s="9">
        <f>VLOOKUP($C821,Quarter_Month!$A$1:$B$13,2)</f>
        <v>1</v>
      </c>
      <c r="C821" s="9">
        <f t="shared" si="66"/>
        <v>3</v>
      </c>
      <c r="D821" s="9">
        <f t="shared" si="67"/>
        <v>31</v>
      </c>
      <c r="E821" s="8" t="str">
        <f t="shared" si="68"/>
        <v>20110331</v>
      </c>
      <c r="F821" s="24">
        <v>40633</v>
      </c>
      <c r="G821" s="25">
        <f t="shared" si="64"/>
        <v>40633</v>
      </c>
    </row>
    <row r="822" spans="1:7">
      <c r="A822" s="9">
        <f t="shared" si="65"/>
        <v>2011</v>
      </c>
      <c r="B822" s="9">
        <f>VLOOKUP($C822,Quarter_Month!$A$1:$B$13,2)</f>
        <v>2</v>
      </c>
      <c r="C822" s="9">
        <f t="shared" si="66"/>
        <v>4</v>
      </c>
      <c r="D822" s="9">
        <f t="shared" si="67"/>
        <v>1</v>
      </c>
      <c r="E822" s="8" t="str">
        <f t="shared" si="68"/>
        <v>20110401</v>
      </c>
      <c r="F822" s="24">
        <v>40634</v>
      </c>
      <c r="G822" s="25">
        <f t="shared" si="64"/>
        <v>40634</v>
      </c>
    </row>
    <row r="823" spans="1:7">
      <c r="A823" s="9">
        <f t="shared" si="65"/>
        <v>2011</v>
      </c>
      <c r="B823" s="9">
        <f>VLOOKUP($C823,Quarter_Month!$A$1:$B$13,2)</f>
        <v>2</v>
      </c>
      <c r="C823" s="9">
        <f t="shared" si="66"/>
        <v>4</v>
      </c>
      <c r="D823" s="9">
        <f t="shared" si="67"/>
        <v>2</v>
      </c>
      <c r="E823" s="8" t="str">
        <f t="shared" si="68"/>
        <v>20110402</v>
      </c>
      <c r="F823" s="24">
        <v>40635</v>
      </c>
      <c r="G823" s="25">
        <f t="shared" si="64"/>
        <v>40635</v>
      </c>
    </row>
    <row r="824" spans="1:7">
      <c r="A824" s="9">
        <f t="shared" si="65"/>
        <v>2011</v>
      </c>
      <c r="B824" s="9">
        <f>VLOOKUP($C824,Quarter_Month!$A$1:$B$13,2)</f>
        <v>2</v>
      </c>
      <c r="C824" s="9">
        <f t="shared" si="66"/>
        <v>4</v>
      </c>
      <c r="D824" s="9">
        <f t="shared" si="67"/>
        <v>3</v>
      </c>
      <c r="E824" s="8" t="str">
        <f t="shared" si="68"/>
        <v>20110403</v>
      </c>
      <c r="F824" s="24">
        <v>40636</v>
      </c>
      <c r="G824" s="25">
        <f t="shared" si="64"/>
        <v>40636</v>
      </c>
    </row>
    <row r="825" spans="1:7">
      <c r="A825" s="9">
        <f t="shared" si="65"/>
        <v>2011</v>
      </c>
      <c r="B825" s="9">
        <f>VLOOKUP($C825,Quarter_Month!$A$1:$B$13,2)</f>
        <v>2</v>
      </c>
      <c r="C825" s="9">
        <f t="shared" si="66"/>
        <v>4</v>
      </c>
      <c r="D825" s="9">
        <f t="shared" si="67"/>
        <v>4</v>
      </c>
      <c r="E825" s="8" t="str">
        <f t="shared" si="68"/>
        <v>20110404</v>
      </c>
      <c r="F825" s="24">
        <v>40637</v>
      </c>
      <c r="G825" s="25">
        <f t="shared" si="64"/>
        <v>40637</v>
      </c>
    </row>
    <row r="826" spans="1:7">
      <c r="A826" s="9">
        <f t="shared" si="65"/>
        <v>2011</v>
      </c>
      <c r="B826" s="9">
        <f>VLOOKUP($C826,Quarter_Month!$A$1:$B$13,2)</f>
        <v>2</v>
      </c>
      <c r="C826" s="9">
        <f t="shared" si="66"/>
        <v>4</v>
      </c>
      <c r="D826" s="9">
        <f t="shared" si="67"/>
        <v>5</v>
      </c>
      <c r="E826" s="8" t="str">
        <f t="shared" si="68"/>
        <v>20110405</v>
      </c>
      <c r="F826" s="24">
        <v>40638</v>
      </c>
      <c r="G826" s="25">
        <f t="shared" si="64"/>
        <v>40638</v>
      </c>
    </row>
    <row r="827" spans="1:7">
      <c r="A827" s="9">
        <f t="shared" si="65"/>
        <v>2011</v>
      </c>
      <c r="B827" s="9">
        <f>VLOOKUP($C827,Quarter_Month!$A$1:$B$13,2)</f>
        <v>2</v>
      </c>
      <c r="C827" s="9">
        <f t="shared" si="66"/>
        <v>4</v>
      </c>
      <c r="D827" s="9">
        <f t="shared" si="67"/>
        <v>6</v>
      </c>
      <c r="E827" s="8" t="str">
        <f t="shared" si="68"/>
        <v>20110406</v>
      </c>
      <c r="F827" s="24">
        <v>40639</v>
      </c>
      <c r="G827" s="25">
        <f t="shared" si="64"/>
        <v>40639</v>
      </c>
    </row>
    <row r="828" spans="1:7">
      <c r="A828" s="9">
        <f t="shared" si="65"/>
        <v>2011</v>
      </c>
      <c r="B828" s="9">
        <f>VLOOKUP($C828,Quarter_Month!$A$1:$B$13,2)</f>
        <v>2</v>
      </c>
      <c r="C828" s="9">
        <f t="shared" si="66"/>
        <v>4</v>
      </c>
      <c r="D828" s="9">
        <f t="shared" si="67"/>
        <v>7</v>
      </c>
      <c r="E828" s="8" t="str">
        <f t="shared" si="68"/>
        <v>20110407</v>
      </c>
      <c r="F828" s="24">
        <v>40640</v>
      </c>
      <c r="G828" s="25">
        <f t="shared" si="64"/>
        <v>40640</v>
      </c>
    </row>
    <row r="829" spans="1:7">
      <c r="A829" s="9">
        <f t="shared" si="65"/>
        <v>2011</v>
      </c>
      <c r="B829" s="9">
        <f>VLOOKUP($C829,Quarter_Month!$A$1:$B$13,2)</f>
        <v>2</v>
      </c>
      <c r="C829" s="9">
        <f t="shared" si="66"/>
        <v>4</v>
      </c>
      <c r="D829" s="9">
        <f t="shared" si="67"/>
        <v>8</v>
      </c>
      <c r="E829" s="8" t="str">
        <f t="shared" si="68"/>
        <v>20110408</v>
      </c>
      <c r="F829" s="24">
        <v>40641</v>
      </c>
      <c r="G829" s="25">
        <f t="shared" si="64"/>
        <v>40641</v>
      </c>
    </row>
    <row r="830" spans="1:7">
      <c r="A830" s="9">
        <f t="shared" si="65"/>
        <v>2011</v>
      </c>
      <c r="B830" s="9">
        <f>VLOOKUP($C830,Quarter_Month!$A$1:$B$13,2)</f>
        <v>2</v>
      </c>
      <c r="C830" s="9">
        <f t="shared" si="66"/>
        <v>4</v>
      </c>
      <c r="D830" s="9">
        <f t="shared" si="67"/>
        <v>9</v>
      </c>
      <c r="E830" s="8" t="str">
        <f t="shared" si="68"/>
        <v>20110409</v>
      </c>
      <c r="F830" s="24">
        <v>40642</v>
      </c>
      <c r="G830" s="25">
        <f t="shared" si="64"/>
        <v>40642</v>
      </c>
    </row>
    <row r="831" spans="1:7">
      <c r="A831" s="9">
        <f t="shared" si="65"/>
        <v>2011</v>
      </c>
      <c r="B831" s="9">
        <f>VLOOKUP($C831,Quarter_Month!$A$1:$B$13,2)</f>
        <v>2</v>
      </c>
      <c r="C831" s="9">
        <f t="shared" si="66"/>
        <v>4</v>
      </c>
      <c r="D831" s="9">
        <f t="shared" si="67"/>
        <v>10</v>
      </c>
      <c r="E831" s="8" t="str">
        <f t="shared" si="68"/>
        <v>20110410</v>
      </c>
      <c r="F831" s="24">
        <v>40643</v>
      </c>
      <c r="G831" s="25">
        <f t="shared" si="64"/>
        <v>40643</v>
      </c>
    </row>
    <row r="832" spans="1:7">
      <c r="A832" s="9">
        <f t="shared" si="65"/>
        <v>2011</v>
      </c>
      <c r="B832" s="9">
        <f>VLOOKUP($C832,Quarter_Month!$A$1:$B$13,2)</f>
        <v>2</v>
      </c>
      <c r="C832" s="9">
        <f t="shared" si="66"/>
        <v>4</v>
      </c>
      <c r="D832" s="9">
        <f t="shared" si="67"/>
        <v>11</v>
      </c>
      <c r="E832" s="8" t="str">
        <f t="shared" si="68"/>
        <v>20110411</v>
      </c>
      <c r="F832" s="24">
        <v>40644</v>
      </c>
      <c r="G832" s="25">
        <f t="shared" si="64"/>
        <v>40644</v>
      </c>
    </row>
    <row r="833" spans="1:7">
      <c r="A833" s="9">
        <f t="shared" si="65"/>
        <v>2011</v>
      </c>
      <c r="B833" s="9">
        <f>VLOOKUP($C833,Quarter_Month!$A$1:$B$13,2)</f>
        <v>2</v>
      </c>
      <c r="C833" s="9">
        <f t="shared" si="66"/>
        <v>4</v>
      </c>
      <c r="D833" s="9">
        <f t="shared" si="67"/>
        <v>12</v>
      </c>
      <c r="E833" s="8" t="str">
        <f t="shared" si="68"/>
        <v>20110412</v>
      </c>
      <c r="F833" s="24">
        <v>40645</v>
      </c>
      <c r="G833" s="25">
        <f t="shared" si="64"/>
        <v>40645</v>
      </c>
    </row>
    <row r="834" spans="1:7">
      <c r="A834" s="9">
        <f t="shared" si="65"/>
        <v>2011</v>
      </c>
      <c r="B834" s="9">
        <f>VLOOKUP($C834,Quarter_Month!$A$1:$B$13,2)</f>
        <v>2</v>
      </c>
      <c r="C834" s="9">
        <f t="shared" si="66"/>
        <v>4</v>
      </c>
      <c r="D834" s="9">
        <f t="shared" si="67"/>
        <v>13</v>
      </c>
      <c r="E834" s="8" t="str">
        <f t="shared" si="68"/>
        <v>20110413</v>
      </c>
      <c r="F834" s="24">
        <v>40646</v>
      </c>
      <c r="G834" s="25">
        <f t="shared" si="64"/>
        <v>40646</v>
      </c>
    </row>
    <row r="835" spans="1:7">
      <c r="A835" s="9">
        <f t="shared" si="65"/>
        <v>2011</v>
      </c>
      <c r="B835" s="9">
        <f>VLOOKUP($C835,Quarter_Month!$A$1:$B$13,2)</f>
        <v>2</v>
      </c>
      <c r="C835" s="9">
        <f t="shared" si="66"/>
        <v>4</v>
      </c>
      <c r="D835" s="9">
        <f t="shared" si="67"/>
        <v>14</v>
      </c>
      <c r="E835" s="8" t="str">
        <f t="shared" si="68"/>
        <v>20110414</v>
      </c>
      <c r="F835" s="24">
        <v>40647</v>
      </c>
      <c r="G835" s="25">
        <f t="shared" ref="G835:G898" si="69">F835</f>
        <v>40647</v>
      </c>
    </row>
    <row r="836" spans="1:7">
      <c r="A836" s="9">
        <f t="shared" si="65"/>
        <v>2011</v>
      </c>
      <c r="B836" s="9">
        <f>VLOOKUP($C836,Quarter_Month!$A$1:$B$13,2)</f>
        <v>2</v>
      </c>
      <c r="C836" s="9">
        <f t="shared" si="66"/>
        <v>4</v>
      </c>
      <c r="D836" s="9">
        <f t="shared" si="67"/>
        <v>15</v>
      </c>
      <c r="E836" s="8" t="str">
        <f t="shared" si="68"/>
        <v>20110415</v>
      </c>
      <c r="F836" s="24">
        <v>40648</v>
      </c>
      <c r="G836" s="25">
        <f t="shared" si="69"/>
        <v>40648</v>
      </c>
    </row>
    <row r="837" spans="1:7">
      <c r="A837" s="9">
        <f t="shared" si="65"/>
        <v>2011</v>
      </c>
      <c r="B837" s="9">
        <f>VLOOKUP($C837,Quarter_Month!$A$1:$B$13,2)</f>
        <v>2</v>
      </c>
      <c r="C837" s="9">
        <f t="shared" si="66"/>
        <v>4</v>
      </c>
      <c r="D837" s="9">
        <f t="shared" si="67"/>
        <v>16</v>
      </c>
      <c r="E837" s="8" t="str">
        <f t="shared" si="68"/>
        <v>20110416</v>
      </c>
      <c r="F837" s="24">
        <v>40649</v>
      </c>
      <c r="G837" s="25">
        <f t="shared" si="69"/>
        <v>40649</v>
      </c>
    </row>
    <row r="838" spans="1:7">
      <c r="A838" s="9">
        <f t="shared" si="65"/>
        <v>2011</v>
      </c>
      <c r="B838" s="9">
        <f>VLOOKUP($C838,Quarter_Month!$A$1:$B$13,2)</f>
        <v>2</v>
      </c>
      <c r="C838" s="9">
        <f t="shared" si="66"/>
        <v>4</v>
      </c>
      <c r="D838" s="9">
        <f t="shared" si="67"/>
        <v>17</v>
      </c>
      <c r="E838" s="8" t="str">
        <f t="shared" si="68"/>
        <v>20110417</v>
      </c>
      <c r="F838" s="24">
        <v>40650</v>
      </c>
      <c r="G838" s="25">
        <f t="shared" si="69"/>
        <v>40650</v>
      </c>
    </row>
    <row r="839" spans="1:7">
      <c r="A839" s="9">
        <f t="shared" si="65"/>
        <v>2011</v>
      </c>
      <c r="B839" s="9">
        <f>VLOOKUP($C839,Quarter_Month!$A$1:$B$13,2)</f>
        <v>2</v>
      </c>
      <c r="C839" s="9">
        <f t="shared" si="66"/>
        <v>4</v>
      </c>
      <c r="D839" s="9">
        <f t="shared" si="67"/>
        <v>18</v>
      </c>
      <c r="E839" s="8" t="str">
        <f t="shared" si="68"/>
        <v>20110418</v>
      </c>
      <c r="F839" s="24">
        <v>40651</v>
      </c>
      <c r="G839" s="25">
        <f t="shared" si="69"/>
        <v>40651</v>
      </c>
    </row>
    <row r="840" spans="1:7">
      <c r="A840" s="9">
        <f t="shared" si="65"/>
        <v>2011</v>
      </c>
      <c r="B840" s="9">
        <f>VLOOKUP($C840,Quarter_Month!$A$1:$B$13,2)</f>
        <v>2</v>
      </c>
      <c r="C840" s="9">
        <f t="shared" si="66"/>
        <v>4</v>
      </c>
      <c r="D840" s="9">
        <f t="shared" si="67"/>
        <v>19</v>
      </c>
      <c r="E840" s="8" t="str">
        <f t="shared" si="68"/>
        <v>20110419</v>
      </c>
      <c r="F840" s="24">
        <v>40652</v>
      </c>
      <c r="G840" s="25">
        <f t="shared" si="69"/>
        <v>40652</v>
      </c>
    </row>
    <row r="841" spans="1:7">
      <c r="A841" s="9">
        <f t="shared" si="65"/>
        <v>2011</v>
      </c>
      <c r="B841" s="9">
        <f>VLOOKUP($C841,Quarter_Month!$A$1:$B$13,2)</f>
        <v>2</v>
      </c>
      <c r="C841" s="9">
        <f t="shared" si="66"/>
        <v>4</v>
      </c>
      <c r="D841" s="9">
        <f t="shared" si="67"/>
        <v>20</v>
      </c>
      <c r="E841" s="8" t="str">
        <f t="shared" si="68"/>
        <v>20110420</v>
      </c>
      <c r="F841" s="24">
        <v>40653</v>
      </c>
      <c r="G841" s="25">
        <f t="shared" si="69"/>
        <v>40653</v>
      </c>
    </row>
    <row r="842" spans="1:7">
      <c r="A842" s="9">
        <f t="shared" si="65"/>
        <v>2011</v>
      </c>
      <c r="B842" s="9">
        <f>VLOOKUP($C842,Quarter_Month!$A$1:$B$13,2)</f>
        <v>2</v>
      </c>
      <c r="C842" s="9">
        <f t="shared" si="66"/>
        <v>4</v>
      </c>
      <c r="D842" s="9">
        <f t="shared" si="67"/>
        <v>21</v>
      </c>
      <c r="E842" s="8" t="str">
        <f t="shared" si="68"/>
        <v>20110421</v>
      </c>
      <c r="F842" s="24">
        <v>40654</v>
      </c>
      <c r="G842" s="25">
        <f t="shared" si="69"/>
        <v>40654</v>
      </c>
    </row>
    <row r="843" spans="1:7">
      <c r="A843" s="9">
        <f t="shared" si="65"/>
        <v>2011</v>
      </c>
      <c r="B843" s="9">
        <f>VLOOKUP($C843,Quarter_Month!$A$1:$B$13,2)</f>
        <v>2</v>
      </c>
      <c r="C843" s="9">
        <f t="shared" si="66"/>
        <v>4</v>
      </c>
      <c r="D843" s="9">
        <f t="shared" si="67"/>
        <v>22</v>
      </c>
      <c r="E843" s="8" t="str">
        <f t="shared" si="68"/>
        <v>20110422</v>
      </c>
      <c r="F843" s="24">
        <v>40655</v>
      </c>
      <c r="G843" s="25">
        <f t="shared" si="69"/>
        <v>40655</v>
      </c>
    </row>
    <row r="844" spans="1:7">
      <c r="A844" s="9">
        <f t="shared" si="65"/>
        <v>2011</v>
      </c>
      <c r="B844" s="9">
        <f>VLOOKUP($C844,Quarter_Month!$A$1:$B$13,2)</f>
        <v>2</v>
      </c>
      <c r="C844" s="9">
        <f t="shared" si="66"/>
        <v>4</v>
      </c>
      <c r="D844" s="9">
        <f t="shared" si="67"/>
        <v>23</v>
      </c>
      <c r="E844" s="8" t="str">
        <f t="shared" si="68"/>
        <v>20110423</v>
      </c>
      <c r="F844" s="24">
        <v>40656</v>
      </c>
      <c r="G844" s="25">
        <f t="shared" si="69"/>
        <v>40656</v>
      </c>
    </row>
    <row r="845" spans="1:7">
      <c r="A845" s="9">
        <f t="shared" si="65"/>
        <v>2011</v>
      </c>
      <c r="B845" s="9">
        <f>VLOOKUP($C845,Quarter_Month!$A$1:$B$13,2)</f>
        <v>2</v>
      </c>
      <c r="C845" s="9">
        <f t="shared" si="66"/>
        <v>4</v>
      </c>
      <c r="D845" s="9">
        <f t="shared" si="67"/>
        <v>24</v>
      </c>
      <c r="E845" s="8" t="str">
        <f t="shared" si="68"/>
        <v>20110424</v>
      </c>
      <c r="F845" s="24">
        <v>40657</v>
      </c>
      <c r="G845" s="25">
        <f t="shared" si="69"/>
        <v>40657</v>
      </c>
    </row>
    <row r="846" spans="1:7">
      <c r="A846" s="9">
        <f t="shared" si="65"/>
        <v>2011</v>
      </c>
      <c r="B846" s="9">
        <f>VLOOKUP($C846,Quarter_Month!$A$1:$B$13,2)</f>
        <v>2</v>
      </c>
      <c r="C846" s="9">
        <f t="shared" si="66"/>
        <v>4</v>
      </c>
      <c r="D846" s="9">
        <f t="shared" si="67"/>
        <v>25</v>
      </c>
      <c r="E846" s="8" t="str">
        <f t="shared" si="68"/>
        <v>20110425</v>
      </c>
      <c r="F846" s="24">
        <v>40658</v>
      </c>
      <c r="G846" s="25">
        <f t="shared" si="69"/>
        <v>40658</v>
      </c>
    </row>
    <row r="847" spans="1:7">
      <c r="A847" s="9">
        <f t="shared" si="65"/>
        <v>2011</v>
      </c>
      <c r="B847" s="9">
        <f>VLOOKUP($C847,Quarter_Month!$A$1:$B$13,2)</f>
        <v>2</v>
      </c>
      <c r="C847" s="9">
        <f t="shared" si="66"/>
        <v>4</v>
      </c>
      <c r="D847" s="9">
        <f t="shared" si="67"/>
        <v>26</v>
      </c>
      <c r="E847" s="8" t="str">
        <f t="shared" si="68"/>
        <v>20110426</v>
      </c>
      <c r="F847" s="24">
        <v>40659</v>
      </c>
      <c r="G847" s="25">
        <f t="shared" si="69"/>
        <v>40659</v>
      </c>
    </row>
    <row r="848" spans="1:7">
      <c r="A848" s="9">
        <f t="shared" si="65"/>
        <v>2011</v>
      </c>
      <c r="B848" s="9">
        <f>VLOOKUP($C848,Quarter_Month!$A$1:$B$13,2)</f>
        <v>2</v>
      </c>
      <c r="C848" s="9">
        <f t="shared" si="66"/>
        <v>4</v>
      </c>
      <c r="D848" s="9">
        <f t="shared" si="67"/>
        <v>27</v>
      </c>
      <c r="E848" s="8" t="str">
        <f t="shared" si="68"/>
        <v>20110427</v>
      </c>
      <c r="F848" s="24">
        <v>40660</v>
      </c>
      <c r="G848" s="25">
        <f t="shared" si="69"/>
        <v>40660</v>
      </c>
    </row>
    <row r="849" spans="1:7">
      <c r="A849" s="9">
        <f t="shared" si="65"/>
        <v>2011</v>
      </c>
      <c r="B849" s="9">
        <f>VLOOKUP($C849,Quarter_Month!$A$1:$B$13,2)</f>
        <v>2</v>
      </c>
      <c r="C849" s="9">
        <f t="shared" si="66"/>
        <v>4</v>
      </c>
      <c r="D849" s="9">
        <f t="shared" si="67"/>
        <v>28</v>
      </c>
      <c r="E849" s="8" t="str">
        <f t="shared" si="68"/>
        <v>20110428</v>
      </c>
      <c r="F849" s="24">
        <v>40661</v>
      </c>
      <c r="G849" s="25">
        <f t="shared" si="69"/>
        <v>40661</v>
      </c>
    </row>
    <row r="850" spans="1:7">
      <c r="A850" s="9">
        <f t="shared" si="65"/>
        <v>2011</v>
      </c>
      <c r="B850" s="9">
        <f>VLOOKUP($C850,Quarter_Month!$A$1:$B$13,2)</f>
        <v>2</v>
      </c>
      <c r="C850" s="9">
        <f t="shared" si="66"/>
        <v>4</v>
      </c>
      <c r="D850" s="9">
        <f t="shared" si="67"/>
        <v>29</v>
      </c>
      <c r="E850" s="8" t="str">
        <f t="shared" si="68"/>
        <v>20110429</v>
      </c>
      <c r="F850" s="24">
        <v>40662</v>
      </c>
      <c r="G850" s="25">
        <f t="shared" si="69"/>
        <v>40662</v>
      </c>
    </row>
    <row r="851" spans="1:7">
      <c r="A851" s="9">
        <f t="shared" si="65"/>
        <v>2011</v>
      </c>
      <c r="B851" s="9">
        <f>VLOOKUP($C851,Quarter_Month!$A$1:$B$13,2)</f>
        <v>2</v>
      </c>
      <c r="C851" s="9">
        <f t="shared" si="66"/>
        <v>4</v>
      </c>
      <c r="D851" s="9">
        <f t="shared" si="67"/>
        <v>30</v>
      </c>
      <c r="E851" s="8" t="str">
        <f t="shared" si="68"/>
        <v>20110430</v>
      </c>
      <c r="F851" s="24">
        <v>40663</v>
      </c>
      <c r="G851" s="25">
        <f t="shared" si="69"/>
        <v>40663</v>
      </c>
    </row>
    <row r="852" spans="1:7">
      <c r="A852" s="9">
        <f t="shared" si="65"/>
        <v>2011</v>
      </c>
      <c r="B852" s="9">
        <f>VLOOKUP($C852,Quarter_Month!$A$1:$B$13,2)</f>
        <v>2</v>
      </c>
      <c r="C852" s="9">
        <f t="shared" si="66"/>
        <v>5</v>
      </c>
      <c r="D852" s="9">
        <f t="shared" si="67"/>
        <v>1</v>
      </c>
      <c r="E852" s="8" t="str">
        <f t="shared" si="68"/>
        <v>20110501</v>
      </c>
      <c r="F852" s="24">
        <v>40664</v>
      </c>
      <c r="G852" s="25">
        <f t="shared" si="69"/>
        <v>40664</v>
      </c>
    </row>
    <row r="853" spans="1:7">
      <c r="A853" s="9">
        <f t="shared" si="65"/>
        <v>2011</v>
      </c>
      <c r="B853" s="9">
        <f>VLOOKUP($C853,Quarter_Month!$A$1:$B$13,2)</f>
        <v>2</v>
      </c>
      <c r="C853" s="9">
        <f t="shared" si="66"/>
        <v>5</v>
      </c>
      <c r="D853" s="9">
        <f t="shared" si="67"/>
        <v>2</v>
      </c>
      <c r="E853" s="8" t="str">
        <f t="shared" si="68"/>
        <v>20110502</v>
      </c>
      <c r="F853" s="24">
        <v>40665</v>
      </c>
      <c r="G853" s="25">
        <f t="shared" si="69"/>
        <v>40665</v>
      </c>
    </row>
    <row r="854" spans="1:7">
      <c r="A854" s="9">
        <f t="shared" si="65"/>
        <v>2011</v>
      </c>
      <c r="B854" s="9">
        <f>VLOOKUP($C854,Quarter_Month!$A$1:$B$13,2)</f>
        <v>2</v>
      </c>
      <c r="C854" s="9">
        <f t="shared" si="66"/>
        <v>5</v>
      </c>
      <c r="D854" s="9">
        <f t="shared" si="67"/>
        <v>3</v>
      </c>
      <c r="E854" s="8" t="str">
        <f t="shared" si="68"/>
        <v>20110503</v>
      </c>
      <c r="F854" s="24">
        <v>40666</v>
      </c>
      <c r="G854" s="25">
        <f t="shared" si="69"/>
        <v>40666</v>
      </c>
    </row>
    <row r="855" spans="1:7">
      <c r="A855" s="9">
        <f t="shared" si="65"/>
        <v>2011</v>
      </c>
      <c r="B855" s="9">
        <f>VLOOKUP($C855,Quarter_Month!$A$1:$B$13,2)</f>
        <v>2</v>
      </c>
      <c r="C855" s="9">
        <f t="shared" si="66"/>
        <v>5</v>
      </c>
      <c r="D855" s="9">
        <f t="shared" si="67"/>
        <v>4</v>
      </c>
      <c r="E855" s="8" t="str">
        <f t="shared" si="68"/>
        <v>20110504</v>
      </c>
      <c r="F855" s="24">
        <v>40667</v>
      </c>
      <c r="G855" s="25">
        <f t="shared" si="69"/>
        <v>40667</v>
      </c>
    </row>
    <row r="856" spans="1:7">
      <c r="A856" s="9">
        <f t="shared" si="65"/>
        <v>2011</v>
      </c>
      <c r="B856" s="9">
        <f>VLOOKUP($C856,Quarter_Month!$A$1:$B$13,2)</f>
        <v>2</v>
      </c>
      <c r="C856" s="9">
        <f t="shared" si="66"/>
        <v>5</v>
      </c>
      <c r="D856" s="9">
        <f t="shared" si="67"/>
        <v>5</v>
      </c>
      <c r="E856" s="8" t="str">
        <f t="shared" si="68"/>
        <v>20110505</v>
      </c>
      <c r="F856" s="24">
        <v>40668</v>
      </c>
      <c r="G856" s="25">
        <f t="shared" si="69"/>
        <v>40668</v>
      </c>
    </row>
    <row r="857" spans="1:7">
      <c r="A857" s="9">
        <f t="shared" si="65"/>
        <v>2011</v>
      </c>
      <c r="B857" s="9">
        <f>VLOOKUP($C857,Quarter_Month!$A$1:$B$13,2)</f>
        <v>2</v>
      </c>
      <c r="C857" s="9">
        <f t="shared" si="66"/>
        <v>5</v>
      </c>
      <c r="D857" s="9">
        <f t="shared" si="67"/>
        <v>6</v>
      </c>
      <c r="E857" s="8" t="str">
        <f t="shared" si="68"/>
        <v>20110506</v>
      </c>
      <c r="F857" s="24">
        <v>40669</v>
      </c>
      <c r="G857" s="25">
        <f t="shared" si="69"/>
        <v>40669</v>
      </c>
    </row>
    <row r="858" spans="1:7">
      <c r="A858" s="9">
        <f t="shared" si="65"/>
        <v>2011</v>
      </c>
      <c r="B858" s="9">
        <f>VLOOKUP($C858,Quarter_Month!$A$1:$B$13,2)</f>
        <v>2</v>
      </c>
      <c r="C858" s="9">
        <f t="shared" si="66"/>
        <v>5</v>
      </c>
      <c r="D858" s="9">
        <f t="shared" si="67"/>
        <v>7</v>
      </c>
      <c r="E858" s="8" t="str">
        <f t="shared" si="68"/>
        <v>20110507</v>
      </c>
      <c r="F858" s="24">
        <v>40670</v>
      </c>
      <c r="G858" s="25">
        <f t="shared" si="69"/>
        <v>40670</v>
      </c>
    </row>
    <row r="859" spans="1:7">
      <c r="A859" s="9">
        <f t="shared" si="65"/>
        <v>2011</v>
      </c>
      <c r="B859" s="9">
        <f>VLOOKUP($C859,Quarter_Month!$A$1:$B$13,2)</f>
        <v>2</v>
      </c>
      <c r="C859" s="9">
        <f t="shared" si="66"/>
        <v>5</v>
      </c>
      <c r="D859" s="9">
        <f t="shared" si="67"/>
        <v>8</v>
      </c>
      <c r="E859" s="8" t="str">
        <f t="shared" si="68"/>
        <v>20110508</v>
      </c>
      <c r="F859" s="24">
        <v>40671</v>
      </c>
      <c r="G859" s="25">
        <f t="shared" si="69"/>
        <v>40671</v>
      </c>
    </row>
    <row r="860" spans="1:7">
      <c r="A860" s="9">
        <f t="shared" si="65"/>
        <v>2011</v>
      </c>
      <c r="B860" s="9">
        <f>VLOOKUP($C860,Quarter_Month!$A$1:$B$13,2)</f>
        <v>2</v>
      </c>
      <c r="C860" s="9">
        <f t="shared" si="66"/>
        <v>5</v>
      </c>
      <c r="D860" s="9">
        <f t="shared" si="67"/>
        <v>9</v>
      </c>
      <c r="E860" s="8" t="str">
        <f t="shared" si="68"/>
        <v>20110509</v>
      </c>
      <c r="F860" s="24">
        <v>40672</v>
      </c>
      <c r="G860" s="25">
        <f t="shared" si="69"/>
        <v>40672</v>
      </c>
    </row>
    <row r="861" spans="1:7">
      <c r="A861" s="9">
        <f t="shared" si="65"/>
        <v>2011</v>
      </c>
      <c r="B861" s="9">
        <f>VLOOKUP($C861,Quarter_Month!$A$1:$B$13,2)</f>
        <v>2</v>
      </c>
      <c r="C861" s="9">
        <f t="shared" si="66"/>
        <v>5</v>
      </c>
      <c r="D861" s="9">
        <f t="shared" si="67"/>
        <v>10</v>
      </c>
      <c r="E861" s="8" t="str">
        <f t="shared" si="68"/>
        <v>20110510</v>
      </c>
      <c r="F861" s="24">
        <v>40673</v>
      </c>
      <c r="G861" s="25">
        <f t="shared" si="69"/>
        <v>40673</v>
      </c>
    </row>
    <row r="862" spans="1:7">
      <c r="A862" s="9">
        <f t="shared" si="65"/>
        <v>2011</v>
      </c>
      <c r="B862" s="9">
        <f>VLOOKUP($C862,Quarter_Month!$A$1:$B$13,2)</f>
        <v>2</v>
      </c>
      <c r="C862" s="9">
        <f t="shared" si="66"/>
        <v>5</v>
      </c>
      <c r="D862" s="9">
        <f t="shared" si="67"/>
        <v>11</v>
      </c>
      <c r="E862" s="8" t="str">
        <f t="shared" si="68"/>
        <v>20110511</v>
      </c>
      <c r="F862" s="24">
        <v>40674</v>
      </c>
      <c r="G862" s="25">
        <f t="shared" si="69"/>
        <v>40674</v>
      </c>
    </row>
    <row r="863" spans="1:7">
      <c r="A863" s="9">
        <f t="shared" si="65"/>
        <v>2011</v>
      </c>
      <c r="B863" s="9">
        <f>VLOOKUP($C863,Quarter_Month!$A$1:$B$13,2)</f>
        <v>2</v>
      </c>
      <c r="C863" s="9">
        <f t="shared" si="66"/>
        <v>5</v>
      </c>
      <c r="D863" s="9">
        <f t="shared" si="67"/>
        <v>12</v>
      </c>
      <c r="E863" s="8" t="str">
        <f t="shared" si="68"/>
        <v>20110512</v>
      </c>
      <c r="F863" s="24">
        <v>40675</v>
      </c>
      <c r="G863" s="25">
        <f t="shared" si="69"/>
        <v>40675</v>
      </c>
    </row>
    <row r="864" spans="1:7">
      <c r="A864" s="9">
        <f t="shared" si="65"/>
        <v>2011</v>
      </c>
      <c r="B864" s="9">
        <f>VLOOKUP($C864,Quarter_Month!$A$1:$B$13,2)</f>
        <v>2</v>
      </c>
      <c r="C864" s="9">
        <f t="shared" si="66"/>
        <v>5</v>
      </c>
      <c r="D864" s="9">
        <f t="shared" si="67"/>
        <v>13</v>
      </c>
      <c r="E864" s="8" t="str">
        <f t="shared" si="68"/>
        <v>20110513</v>
      </c>
      <c r="F864" s="24">
        <v>40676</v>
      </c>
      <c r="G864" s="25">
        <f t="shared" si="69"/>
        <v>40676</v>
      </c>
    </row>
    <row r="865" spans="1:7">
      <c r="A865" s="9">
        <f t="shared" si="65"/>
        <v>2011</v>
      </c>
      <c r="B865" s="9">
        <f>VLOOKUP($C865,Quarter_Month!$A$1:$B$13,2)</f>
        <v>2</v>
      </c>
      <c r="C865" s="9">
        <f t="shared" si="66"/>
        <v>5</v>
      </c>
      <c r="D865" s="9">
        <f t="shared" si="67"/>
        <v>14</v>
      </c>
      <c r="E865" s="8" t="str">
        <f t="shared" si="68"/>
        <v>20110514</v>
      </c>
      <c r="F865" s="24">
        <v>40677</v>
      </c>
      <c r="G865" s="25">
        <f t="shared" si="69"/>
        <v>40677</v>
      </c>
    </row>
    <row r="866" spans="1:7">
      <c r="A866" s="9">
        <f t="shared" si="65"/>
        <v>2011</v>
      </c>
      <c r="B866" s="9">
        <f>VLOOKUP($C866,Quarter_Month!$A$1:$B$13,2)</f>
        <v>2</v>
      </c>
      <c r="C866" s="9">
        <f t="shared" si="66"/>
        <v>5</v>
      </c>
      <c r="D866" s="9">
        <f t="shared" si="67"/>
        <v>15</v>
      </c>
      <c r="E866" s="8" t="str">
        <f t="shared" si="68"/>
        <v>20110515</v>
      </c>
      <c r="F866" s="24">
        <v>40678</v>
      </c>
      <c r="G866" s="25">
        <f t="shared" si="69"/>
        <v>40678</v>
      </c>
    </row>
    <row r="867" spans="1:7">
      <c r="A867" s="9">
        <f t="shared" si="65"/>
        <v>2011</v>
      </c>
      <c r="B867" s="9">
        <f>VLOOKUP($C867,Quarter_Month!$A$1:$B$13,2)</f>
        <v>2</v>
      </c>
      <c r="C867" s="9">
        <f t="shared" si="66"/>
        <v>5</v>
      </c>
      <c r="D867" s="9">
        <f t="shared" si="67"/>
        <v>16</v>
      </c>
      <c r="E867" s="8" t="str">
        <f t="shared" si="68"/>
        <v>20110516</v>
      </c>
      <c r="F867" s="24">
        <v>40679</v>
      </c>
      <c r="G867" s="25">
        <f t="shared" si="69"/>
        <v>40679</v>
      </c>
    </row>
    <row r="868" spans="1:7">
      <c r="A868" s="9">
        <f t="shared" si="65"/>
        <v>2011</v>
      </c>
      <c r="B868" s="9">
        <f>VLOOKUP($C868,Quarter_Month!$A$1:$B$13,2)</f>
        <v>2</v>
      </c>
      <c r="C868" s="9">
        <f t="shared" si="66"/>
        <v>5</v>
      </c>
      <c r="D868" s="9">
        <f t="shared" si="67"/>
        <v>17</v>
      </c>
      <c r="E868" s="8" t="str">
        <f t="shared" si="68"/>
        <v>20110517</v>
      </c>
      <c r="F868" s="24">
        <v>40680</v>
      </c>
      <c r="G868" s="25">
        <f t="shared" si="69"/>
        <v>40680</v>
      </c>
    </row>
    <row r="869" spans="1:7">
      <c r="A869" s="9">
        <f t="shared" si="65"/>
        <v>2011</v>
      </c>
      <c r="B869" s="9">
        <f>VLOOKUP($C869,Quarter_Month!$A$1:$B$13,2)</f>
        <v>2</v>
      </c>
      <c r="C869" s="9">
        <f t="shared" si="66"/>
        <v>5</v>
      </c>
      <c r="D869" s="9">
        <f t="shared" si="67"/>
        <v>18</v>
      </c>
      <c r="E869" s="8" t="str">
        <f t="shared" si="68"/>
        <v>20110518</v>
      </c>
      <c r="F869" s="24">
        <v>40681</v>
      </c>
      <c r="G869" s="25">
        <f t="shared" si="69"/>
        <v>40681</v>
      </c>
    </row>
    <row r="870" spans="1:7">
      <c r="A870" s="9">
        <f t="shared" si="65"/>
        <v>2011</v>
      </c>
      <c r="B870" s="9">
        <f>VLOOKUP($C870,Quarter_Month!$A$1:$B$13,2)</f>
        <v>2</v>
      </c>
      <c r="C870" s="9">
        <f t="shared" si="66"/>
        <v>5</v>
      </c>
      <c r="D870" s="9">
        <f t="shared" si="67"/>
        <v>19</v>
      </c>
      <c r="E870" s="8" t="str">
        <f t="shared" si="68"/>
        <v>20110519</v>
      </c>
      <c r="F870" s="24">
        <v>40682</v>
      </c>
      <c r="G870" s="25">
        <f t="shared" si="69"/>
        <v>40682</v>
      </c>
    </row>
    <row r="871" spans="1:7">
      <c r="A871" s="9">
        <f t="shared" si="65"/>
        <v>2011</v>
      </c>
      <c r="B871" s="9">
        <f>VLOOKUP($C871,Quarter_Month!$A$1:$B$13,2)</f>
        <v>2</v>
      </c>
      <c r="C871" s="9">
        <f t="shared" si="66"/>
        <v>5</v>
      </c>
      <c r="D871" s="9">
        <f t="shared" si="67"/>
        <v>20</v>
      </c>
      <c r="E871" s="8" t="str">
        <f t="shared" si="68"/>
        <v>20110520</v>
      </c>
      <c r="F871" s="24">
        <v>40683</v>
      </c>
      <c r="G871" s="25">
        <f t="shared" si="69"/>
        <v>40683</v>
      </c>
    </row>
    <row r="872" spans="1:7">
      <c r="A872" s="9">
        <f t="shared" si="65"/>
        <v>2011</v>
      </c>
      <c r="B872" s="9">
        <f>VLOOKUP($C872,Quarter_Month!$A$1:$B$13,2)</f>
        <v>2</v>
      </c>
      <c r="C872" s="9">
        <f t="shared" si="66"/>
        <v>5</v>
      </c>
      <c r="D872" s="9">
        <f t="shared" si="67"/>
        <v>21</v>
      </c>
      <c r="E872" s="8" t="str">
        <f t="shared" si="68"/>
        <v>20110521</v>
      </c>
      <c r="F872" s="24">
        <v>40684</v>
      </c>
      <c r="G872" s="25">
        <f t="shared" si="69"/>
        <v>40684</v>
      </c>
    </row>
    <row r="873" spans="1:7">
      <c r="A873" s="9">
        <f t="shared" si="65"/>
        <v>2011</v>
      </c>
      <c r="B873" s="9">
        <f>VLOOKUP($C873,Quarter_Month!$A$1:$B$13,2)</f>
        <v>2</v>
      </c>
      <c r="C873" s="9">
        <f t="shared" si="66"/>
        <v>5</v>
      </c>
      <c r="D873" s="9">
        <f t="shared" si="67"/>
        <v>22</v>
      </c>
      <c r="E873" s="8" t="str">
        <f t="shared" si="68"/>
        <v>20110522</v>
      </c>
      <c r="F873" s="24">
        <v>40685</v>
      </c>
      <c r="G873" s="25">
        <f t="shared" si="69"/>
        <v>40685</v>
      </c>
    </row>
    <row r="874" spans="1:7">
      <c r="A874" s="9">
        <f t="shared" si="65"/>
        <v>2011</v>
      </c>
      <c r="B874" s="9">
        <f>VLOOKUP($C874,Quarter_Month!$A$1:$B$13,2)</f>
        <v>2</v>
      </c>
      <c r="C874" s="9">
        <f t="shared" si="66"/>
        <v>5</v>
      </c>
      <c r="D874" s="9">
        <f t="shared" si="67"/>
        <v>23</v>
      </c>
      <c r="E874" s="8" t="str">
        <f t="shared" si="68"/>
        <v>20110523</v>
      </c>
      <c r="F874" s="24">
        <v>40686</v>
      </c>
      <c r="G874" s="25">
        <f t="shared" si="69"/>
        <v>40686</v>
      </c>
    </row>
    <row r="875" spans="1:7">
      <c r="A875" s="9">
        <f t="shared" si="65"/>
        <v>2011</v>
      </c>
      <c r="B875" s="9">
        <f>VLOOKUP($C875,Quarter_Month!$A$1:$B$13,2)</f>
        <v>2</v>
      </c>
      <c r="C875" s="9">
        <f t="shared" si="66"/>
        <v>5</v>
      </c>
      <c r="D875" s="9">
        <f t="shared" si="67"/>
        <v>24</v>
      </c>
      <c r="E875" s="8" t="str">
        <f t="shared" si="68"/>
        <v>20110524</v>
      </c>
      <c r="F875" s="24">
        <v>40687</v>
      </c>
      <c r="G875" s="25">
        <f t="shared" si="69"/>
        <v>40687</v>
      </c>
    </row>
    <row r="876" spans="1:7">
      <c r="A876" s="9">
        <f t="shared" si="65"/>
        <v>2011</v>
      </c>
      <c r="B876" s="9">
        <f>VLOOKUP($C876,Quarter_Month!$A$1:$B$13,2)</f>
        <v>2</v>
      </c>
      <c r="C876" s="9">
        <f t="shared" si="66"/>
        <v>5</v>
      </c>
      <c r="D876" s="9">
        <f t="shared" si="67"/>
        <v>25</v>
      </c>
      <c r="E876" s="8" t="str">
        <f t="shared" si="68"/>
        <v>20110525</v>
      </c>
      <c r="F876" s="24">
        <v>40688</v>
      </c>
      <c r="G876" s="25">
        <f t="shared" si="69"/>
        <v>40688</v>
      </c>
    </row>
    <row r="877" spans="1:7">
      <c r="A877" s="9">
        <f t="shared" si="65"/>
        <v>2011</v>
      </c>
      <c r="B877" s="9">
        <f>VLOOKUP($C877,Quarter_Month!$A$1:$B$13,2)</f>
        <v>2</v>
      </c>
      <c r="C877" s="9">
        <f t="shared" si="66"/>
        <v>5</v>
      </c>
      <c r="D877" s="9">
        <f t="shared" si="67"/>
        <v>26</v>
      </c>
      <c r="E877" s="8" t="str">
        <f t="shared" si="68"/>
        <v>20110526</v>
      </c>
      <c r="F877" s="24">
        <v>40689</v>
      </c>
      <c r="G877" s="25">
        <f t="shared" si="69"/>
        <v>40689</v>
      </c>
    </row>
    <row r="878" spans="1:7">
      <c r="A878" s="9">
        <f t="shared" si="65"/>
        <v>2011</v>
      </c>
      <c r="B878" s="9">
        <f>VLOOKUP($C878,Quarter_Month!$A$1:$B$13,2)</f>
        <v>2</v>
      </c>
      <c r="C878" s="9">
        <f t="shared" si="66"/>
        <v>5</v>
      </c>
      <c r="D878" s="9">
        <f t="shared" si="67"/>
        <v>27</v>
      </c>
      <c r="E878" s="8" t="str">
        <f t="shared" si="68"/>
        <v>20110527</v>
      </c>
      <c r="F878" s="24">
        <v>40690</v>
      </c>
      <c r="G878" s="25">
        <f t="shared" si="69"/>
        <v>40690</v>
      </c>
    </row>
    <row r="879" spans="1:7">
      <c r="A879" s="9">
        <f t="shared" si="65"/>
        <v>2011</v>
      </c>
      <c r="B879" s="9">
        <f>VLOOKUP($C879,Quarter_Month!$A$1:$B$13,2)</f>
        <v>2</v>
      </c>
      <c r="C879" s="9">
        <f t="shared" si="66"/>
        <v>5</v>
      </c>
      <c r="D879" s="9">
        <f t="shared" si="67"/>
        <v>28</v>
      </c>
      <c r="E879" s="8" t="str">
        <f t="shared" si="68"/>
        <v>20110528</v>
      </c>
      <c r="F879" s="24">
        <v>40691</v>
      </c>
      <c r="G879" s="25">
        <f t="shared" si="69"/>
        <v>40691</v>
      </c>
    </row>
    <row r="880" spans="1:7">
      <c r="A880" s="9">
        <f t="shared" si="65"/>
        <v>2011</v>
      </c>
      <c r="B880" s="9">
        <f>VLOOKUP($C880,Quarter_Month!$A$1:$B$13,2)</f>
        <v>2</v>
      </c>
      <c r="C880" s="9">
        <f t="shared" si="66"/>
        <v>5</v>
      </c>
      <c r="D880" s="9">
        <f t="shared" si="67"/>
        <v>29</v>
      </c>
      <c r="E880" s="8" t="str">
        <f t="shared" si="68"/>
        <v>20110529</v>
      </c>
      <c r="F880" s="24">
        <v>40692</v>
      </c>
      <c r="G880" s="25">
        <f t="shared" si="69"/>
        <v>40692</v>
      </c>
    </row>
    <row r="881" spans="1:7">
      <c r="A881" s="9">
        <f t="shared" ref="A881:A944" si="70">YEAR(F881)</f>
        <v>2011</v>
      </c>
      <c r="B881" s="9">
        <f>VLOOKUP($C881,Quarter_Month!$A$1:$B$13,2)</f>
        <v>2</v>
      </c>
      <c r="C881" s="9">
        <f t="shared" ref="C881:C944" si="71">MONTH(F881)</f>
        <v>5</v>
      </c>
      <c r="D881" s="9">
        <f t="shared" ref="D881:D944" si="72">DAY(F881)</f>
        <v>30</v>
      </c>
      <c r="E881" s="8" t="str">
        <f t="shared" ref="E881:E944" si="73">CONCATENATE(A881,IF(LEN(C881)=1,"0"&amp;C881,C881),IF(LEN(D881)=1,"0"&amp;D881,D881))</f>
        <v>20110530</v>
      </c>
      <c r="F881" s="24">
        <v>40693</v>
      </c>
      <c r="G881" s="25">
        <f t="shared" si="69"/>
        <v>40693</v>
      </c>
    </row>
    <row r="882" spans="1:7">
      <c r="A882" s="9">
        <f t="shared" si="70"/>
        <v>2011</v>
      </c>
      <c r="B882" s="9">
        <f>VLOOKUP($C882,Quarter_Month!$A$1:$B$13,2)</f>
        <v>2</v>
      </c>
      <c r="C882" s="9">
        <f t="shared" si="71"/>
        <v>5</v>
      </c>
      <c r="D882" s="9">
        <f t="shared" si="72"/>
        <v>31</v>
      </c>
      <c r="E882" s="8" t="str">
        <f t="shared" si="73"/>
        <v>20110531</v>
      </c>
      <c r="F882" s="24">
        <v>40694</v>
      </c>
      <c r="G882" s="25">
        <f t="shared" si="69"/>
        <v>40694</v>
      </c>
    </row>
    <row r="883" spans="1:7">
      <c r="A883" s="9">
        <f t="shared" si="70"/>
        <v>2011</v>
      </c>
      <c r="B883" s="9">
        <f>VLOOKUP($C883,Quarter_Month!$A$1:$B$13,2)</f>
        <v>2</v>
      </c>
      <c r="C883" s="9">
        <f t="shared" si="71"/>
        <v>6</v>
      </c>
      <c r="D883" s="9">
        <f t="shared" si="72"/>
        <v>1</v>
      </c>
      <c r="E883" s="8" t="str">
        <f t="shared" si="73"/>
        <v>20110601</v>
      </c>
      <c r="F883" s="24">
        <v>40695</v>
      </c>
      <c r="G883" s="25">
        <f t="shared" si="69"/>
        <v>40695</v>
      </c>
    </row>
    <row r="884" spans="1:7">
      <c r="A884" s="9">
        <f t="shared" si="70"/>
        <v>2011</v>
      </c>
      <c r="B884" s="9">
        <f>VLOOKUP($C884,Quarter_Month!$A$1:$B$13,2)</f>
        <v>2</v>
      </c>
      <c r="C884" s="9">
        <f t="shared" si="71"/>
        <v>6</v>
      </c>
      <c r="D884" s="9">
        <f t="shared" si="72"/>
        <v>2</v>
      </c>
      <c r="E884" s="8" t="str">
        <f t="shared" si="73"/>
        <v>20110602</v>
      </c>
      <c r="F884" s="24">
        <v>40696</v>
      </c>
      <c r="G884" s="25">
        <f t="shared" si="69"/>
        <v>40696</v>
      </c>
    </row>
    <row r="885" spans="1:7">
      <c r="A885" s="9">
        <f t="shared" si="70"/>
        <v>2011</v>
      </c>
      <c r="B885" s="9">
        <f>VLOOKUP($C885,Quarter_Month!$A$1:$B$13,2)</f>
        <v>2</v>
      </c>
      <c r="C885" s="9">
        <f t="shared" si="71"/>
        <v>6</v>
      </c>
      <c r="D885" s="9">
        <f t="shared" si="72"/>
        <v>3</v>
      </c>
      <c r="E885" s="8" t="str">
        <f t="shared" si="73"/>
        <v>20110603</v>
      </c>
      <c r="F885" s="24">
        <v>40697</v>
      </c>
      <c r="G885" s="25">
        <f t="shared" si="69"/>
        <v>40697</v>
      </c>
    </row>
    <row r="886" spans="1:7">
      <c r="A886" s="9">
        <f t="shared" si="70"/>
        <v>2011</v>
      </c>
      <c r="B886" s="9">
        <f>VLOOKUP($C886,Quarter_Month!$A$1:$B$13,2)</f>
        <v>2</v>
      </c>
      <c r="C886" s="9">
        <f t="shared" si="71"/>
        <v>6</v>
      </c>
      <c r="D886" s="9">
        <f t="shared" si="72"/>
        <v>4</v>
      </c>
      <c r="E886" s="8" t="str">
        <f t="shared" si="73"/>
        <v>20110604</v>
      </c>
      <c r="F886" s="24">
        <v>40698</v>
      </c>
      <c r="G886" s="25">
        <f t="shared" si="69"/>
        <v>40698</v>
      </c>
    </row>
    <row r="887" spans="1:7">
      <c r="A887" s="9">
        <f t="shared" si="70"/>
        <v>2011</v>
      </c>
      <c r="B887" s="9">
        <f>VLOOKUP($C887,Quarter_Month!$A$1:$B$13,2)</f>
        <v>2</v>
      </c>
      <c r="C887" s="9">
        <f t="shared" si="71"/>
        <v>6</v>
      </c>
      <c r="D887" s="9">
        <f t="shared" si="72"/>
        <v>5</v>
      </c>
      <c r="E887" s="8" t="str">
        <f t="shared" si="73"/>
        <v>20110605</v>
      </c>
      <c r="F887" s="24">
        <v>40699</v>
      </c>
      <c r="G887" s="25">
        <f t="shared" si="69"/>
        <v>40699</v>
      </c>
    </row>
    <row r="888" spans="1:7">
      <c r="A888" s="9">
        <f t="shared" si="70"/>
        <v>2011</v>
      </c>
      <c r="B888" s="9">
        <f>VLOOKUP($C888,Quarter_Month!$A$1:$B$13,2)</f>
        <v>2</v>
      </c>
      <c r="C888" s="9">
        <f t="shared" si="71"/>
        <v>6</v>
      </c>
      <c r="D888" s="9">
        <f t="shared" si="72"/>
        <v>6</v>
      </c>
      <c r="E888" s="8" t="str">
        <f t="shared" si="73"/>
        <v>20110606</v>
      </c>
      <c r="F888" s="24">
        <v>40700</v>
      </c>
      <c r="G888" s="25">
        <f t="shared" si="69"/>
        <v>40700</v>
      </c>
    </row>
    <row r="889" spans="1:7">
      <c r="A889" s="9">
        <f t="shared" si="70"/>
        <v>2011</v>
      </c>
      <c r="B889" s="9">
        <f>VLOOKUP($C889,Quarter_Month!$A$1:$B$13,2)</f>
        <v>2</v>
      </c>
      <c r="C889" s="9">
        <f t="shared" si="71"/>
        <v>6</v>
      </c>
      <c r="D889" s="9">
        <f t="shared" si="72"/>
        <v>7</v>
      </c>
      <c r="E889" s="8" t="str">
        <f t="shared" si="73"/>
        <v>20110607</v>
      </c>
      <c r="F889" s="24">
        <v>40701</v>
      </c>
      <c r="G889" s="25">
        <f t="shared" si="69"/>
        <v>40701</v>
      </c>
    </row>
    <row r="890" spans="1:7">
      <c r="A890" s="9">
        <f t="shared" si="70"/>
        <v>2011</v>
      </c>
      <c r="B890" s="9">
        <f>VLOOKUP($C890,Quarter_Month!$A$1:$B$13,2)</f>
        <v>2</v>
      </c>
      <c r="C890" s="9">
        <f t="shared" si="71"/>
        <v>6</v>
      </c>
      <c r="D890" s="9">
        <f t="shared" si="72"/>
        <v>8</v>
      </c>
      <c r="E890" s="8" t="str">
        <f t="shared" si="73"/>
        <v>20110608</v>
      </c>
      <c r="F890" s="24">
        <v>40702</v>
      </c>
      <c r="G890" s="25">
        <f t="shared" si="69"/>
        <v>40702</v>
      </c>
    </row>
    <row r="891" spans="1:7">
      <c r="A891" s="9">
        <f t="shared" si="70"/>
        <v>2011</v>
      </c>
      <c r="B891" s="9">
        <f>VLOOKUP($C891,Quarter_Month!$A$1:$B$13,2)</f>
        <v>2</v>
      </c>
      <c r="C891" s="9">
        <f t="shared" si="71"/>
        <v>6</v>
      </c>
      <c r="D891" s="9">
        <f t="shared" si="72"/>
        <v>9</v>
      </c>
      <c r="E891" s="8" t="str">
        <f t="shared" si="73"/>
        <v>20110609</v>
      </c>
      <c r="F891" s="24">
        <v>40703</v>
      </c>
      <c r="G891" s="25">
        <f t="shared" si="69"/>
        <v>40703</v>
      </c>
    </row>
    <row r="892" spans="1:7">
      <c r="A892" s="9">
        <f t="shared" si="70"/>
        <v>2011</v>
      </c>
      <c r="B892" s="9">
        <f>VLOOKUP($C892,Quarter_Month!$A$1:$B$13,2)</f>
        <v>2</v>
      </c>
      <c r="C892" s="9">
        <f t="shared" si="71"/>
        <v>6</v>
      </c>
      <c r="D892" s="9">
        <f t="shared" si="72"/>
        <v>10</v>
      </c>
      <c r="E892" s="8" t="str">
        <f t="shared" si="73"/>
        <v>20110610</v>
      </c>
      <c r="F892" s="24">
        <v>40704</v>
      </c>
      <c r="G892" s="25">
        <f t="shared" si="69"/>
        <v>40704</v>
      </c>
    </row>
    <row r="893" spans="1:7">
      <c r="A893" s="9">
        <f t="shared" si="70"/>
        <v>2011</v>
      </c>
      <c r="B893" s="9">
        <f>VLOOKUP($C893,Quarter_Month!$A$1:$B$13,2)</f>
        <v>2</v>
      </c>
      <c r="C893" s="9">
        <f t="shared" si="71"/>
        <v>6</v>
      </c>
      <c r="D893" s="9">
        <f t="shared" si="72"/>
        <v>11</v>
      </c>
      <c r="E893" s="8" t="str">
        <f t="shared" si="73"/>
        <v>20110611</v>
      </c>
      <c r="F893" s="24">
        <v>40705</v>
      </c>
      <c r="G893" s="25">
        <f t="shared" si="69"/>
        <v>40705</v>
      </c>
    </row>
    <row r="894" spans="1:7">
      <c r="A894" s="9">
        <f t="shared" si="70"/>
        <v>2011</v>
      </c>
      <c r="B894" s="9">
        <f>VLOOKUP($C894,Quarter_Month!$A$1:$B$13,2)</f>
        <v>2</v>
      </c>
      <c r="C894" s="9">
        <f t="shared" si="71"/>
        <v>6</v>
      </c>
      <c r="D894" s="9">
        <f t="shared" si="72"/>
        <v>12</v>
      </c>
      <c r="E894" s="8" t="str">
        <f t="shared" si="73"/>
        <v>20110612</v>
      </c>
      <c r="F894" s="24">
        <v>40706</v>
      </c>
      <c r="G894" s="25">
        <f t="shared" si="69"/>
        <v>40706</v>
      </c>
    </row>
    <row r="895" spans="1:7">
      <c r="A895" s="9">
        <f t="shared" si="70"/>
        <v>2011</v>
      </c>
      <c r="B895" s="9">
        <f>VLOOKUP($C895,Quarter_Month!$A$1:$B$13,2)</f>
        <v>2</v>
      </c>
      <c r="C895" s="9">
        <f t="shared" si="71"/>
        <v>6</v>
      </c>
      <c r="D895" s="9">
        <f t="shared" si="72"/>
        <v>13</v>
      </c>
      <c r="E895" s="8" t="str">
        <f t="shared" si="73"/>
        <v>20110613</v>
      </c>
      <c r="F895" s="24">
        <v>40707</v>
      </c>
      <c r="G895" s="25">
        <f t="shared" si="69"/>
        <v>40707</v>
      </c>
    </row>
    <row r="896" spans="1:7">
      <c r="A896" s="9">
        <f t="shared" si="70"/>
        <v>2011</v>
      </c>
      <c r="B896" s="9">
        <f>VLOOKUP($C896,Quarter_Month!$A$1:$B$13,2)</f>
        <v>2</v>
      </c>
      <c r="C896" s="9">
        <f t="shared" si="71"/>
        <v>6</v>
      </c>
      <c r="D896" s="9">
        <f t="shared" si="72"/>
        <v>14</v>
      </c>
      <c r="E896" s="8" t="str">
        <f t="shared" si="73"/>
        <v>20110614</v>
      </c>
      <c r="F896" s="24">
        <v>40708</v>
      </c>
      <c r="G896" s="25">
        <f t="shared" si="69"/>
        <v>40708</v>
      </c>
    </row>
    <row r="897" spans="1:7">
      <c r="A897" s="9">
        <f t="shared" si="70"/>
        <v>2011</v>
      </c>
      <c r="B897" s="9">
        <f>VLOOKUP($C897,Quarter_Month!$A$1:$B$13,2)</f>
        <v>2</v>
      </c>
      <c r="C897" s="9">
        <f t="shared" si="71"/>
        <v>6</v>
      </c>
      <c r="D897" s="9">
        <f t="shared" si="72"/>
        <v>15</v>
      </c>
      <c r="E897" s="8" t="str">
        <f t="shared" si="73"/>
        <v>20110615</v>
      </c>
      <c r="F897" s="24">
        <v>40709</v>
      </c>
      <c r="G897" s="25">
        <f t="shared" si="69"/>
        <v>40709</v>
      </c>
    </row>
    <row r="898" spans="1:7">
      <c r="A898" s="9">
        <f t="shared" si="70"/>
        <v>2011</v>
      </c>
      <c r="B898" s="9">
        <f>VLOOKUP($C898,Quarter_Month!$A$1:$B$13,2)</f>
        <v>2</v>
      </c>
      <c r="C898" s="9">
        <f t="shared" si="71"/>
        <v>6</v>
      </c>
      <c r="D898" s="9">
        <f t="shared" si="72"/>
        <v>16</v>
      </c>
      <c r="E898" s="8" t="str">
        <f t="shared" si="73"/>
        <v>20110616</v>
      </c>
      <c r="F898" s="24">
        <v>40710</v>
      </c>
      <c r="G898" s="25">
        <f t="shared" si="69"/>
        <v>40710</v>
      </c>
    </row>
    <row r="899" spans="1:7">
      <c r="A899" s="9">
        <f t="shared" si="70"/>
        <v>2011</v>
      </c>
      <c r="B899" s="9">
        <f>VLOOKUP($C899,Quarter_Month!$A$1:$B$13,2)</f>
        <v>2</v>
      </c>
      <c r="C899" s="9">
        <f t="shared" si="71"/>
        <v>6</v>
      </c>
      <c r="D899" s="9">
        <f t="shared" si="72"/>
        <v>17</v>
      </c>
      <c r="E899" s="8" t="str">
        <f t="shared" si="73"/>
        <v>20110617</v>
      </c>
      <c r="F899" s="24">
        <v>40711</v>
      </c>
      <c r="G899" s="25">
        <f t="shared" ref="G899:G962" si="74">F899</f>
        <v>40711</v>
      </c>
    </row>
    <row r="900" spans="1:7">
      <c r="A900" s="9">
        <f t="shared" si="70"/>
        <v>2011</v>
      </c>
      <c r="B900" s="9">
        <f>VLOOKUP($C900,Quarter_Month!$A$1:$B$13,2)</f>
        <v>2</v>
      </c>
      <c r="C900" s="9">
        <f t="shared" si="71"/>
        <v>6</v>
      </c>
      <c r="D900" s="9">
        <f t="shared" si="72"/>
        <v>18</v>
      </c>
      <c r="E900" s="8" t="str">
        <f t="shared" si="73"/>
        <v>20110618</v>
      </c>
      <c r="F900" s="24">
        <v>40712</v>
      </c>
      <c r="G900" s="25">
        <f t="shared" si="74"/>
        <v>40712</v>
      </c>
    </row>
    <row r="901" spans="1:7">
      <c r="A901" s="9">
        <f t="shared" si="70"/>
        <v>2011</v>
      </c>
      <c r="B901" s="9">
        <f>VLOOKUP($C901,Quarter_Month!$A$1:$B$13,2)</f>
        <v>2</v>
      </c>
      <c r="C901" s="9">
        <f t="shared" si="71"/>
        <v>6</v>
      </c>
      <c r="D901" s="9">
        <f t="shared" si="72"/>
        <v>19</v>
      </c>
      <c r="E901" s="8" t="str">
        <f t="shared" si="73"/>
        <v>20110619</v>
      </c>
      <c r="F901" s="24">
        <v>40713</v>
      </c>
      <c r="G901" s="25">
        <f t="shared" si="74"/>
        <v>40713</v>
      </c>
    </row>
    <row r="902" spans="1:7">
      <c r="A902" s="9">
        <f t="shared" si="70"/>
        <v>2011</v>
      </c>
      <c r="B902" s="9">
        <f>VLOOKUP($C902,Quarter_Month!$A$1:$B$13,2)</f>
        <v>2</v>
      </c>
      <c r="C902" s="9">
        <f t="shared" si="71"/>
        <v>6</v>
      </c>
      <c r="D902" s="9">
        <f t="shared" si="72"/>
        <v>20</v>
      </c>
      <c r="E902" s="8" t="str">
        <f t="shared" si="73"/>
        <v>20110620</v>
      </c>
      <c r="F902" s="24">
        <v>40714</v>
      </c>
      <c r="G902" s="25">
        <f t="shared" si="74"/>
        <v>40714</v>
      </c>
    </row>
    <row r="903" spans="1:7">
      <c r="A903" s="9">
        <f t="shared" si="70"/>
        <v>2011</v>
      </c>
      <c r="B903" s="9">
        <f>VLOOKUP($C903,Quarter_Month!$A$1:$B$13,2)</f>
        <v>2</v>
      </c>
      <c r="C903" s="9">
        <f t="shared" si="71"/>
        <v>6</v>
      </c>
      <c r="D903" s="9">
        <f t="shared" si="72"/>
        <v>21</v>
      </c>
      <c r="E903" s="8" t="str">
        <f t="shared" si="73"/>
        <v>20110621</v>
      </c>
      <c r="F903" s="24">
        <v>40715</v>
      </c>
      <c r="G903" s="25">
        <f t="shared" si="74"/>
        <v>40715</v>
      </c>
    </row>
    <row r="904" spans="1:7">
      <c r="A904" s="9">
        <f t="shared" si="70"/>
        <v>2011</v>
      </c>
      <c r="B904" s="9">
        <f>VLOOKUP($C904,Quarter_Month!$A$1:$B$13,2)</f>
        <v>2</v>
      </c>
      <c r="C904" s="9">
        <f t="shared" si="71"/>
        <v>6</v>
      </c>
      <c r="D904" s="9">
        <f t="shared" si="72"/>
        <v>22</v>
      </c>
      <c r="E904" s="8" t="str">
        <f t="shared" si="73"/>
        <v>20110622</v>
      </c>
      <c r="F904" s="24">
        <v>40716</v>
      </c>
      <c r="G904" s="25">
        <f t="shared" si="74"/>
        <v>40716</v>
      </c>
    </row>
    <row r="905" spans="1:7">
      <c r="A905" s="9">
        <f t="shared" si="70"/>
        <v>2011</v>
      </c>
      <c r="B905" s="9">
        <f>VLOOKUP($C905,Quarter_Month!$A$1:$B$13,2)</f>
        <v>2</v>
      </c>
      <c r="C905" s="9">
        <f t="shared" si="71"/>
        <v>6</v>
      </c>
      <c r="D905" s="9">
        <f t="shared" si="72"/>
        <v>23</v>
      </c>
      <c r="E905" s="8" t="str">
        <f t="shared" si="73"/>
        <v>20110623</v>
      </c>
      <c r="F905" s="24">
        <v>40717</v>
      </c>
      <c r="G905" s="25">
        <f t="shared" si="74"/>
        <v>40717</v>
      </c>
    </row>
    <row r="906" spans="1:7">
      <c r="A906" s="9">
        <f t="shared" si="70"/>
        <v>2011</v>
      </c>
      <c r="B906" s="9">
        <f>VLOOKUP($C906,Quarter_Month!$A$1:$B$13,2)</f>
        <v>2</v>
      </c>
      <c r="C906" s="9">
        <f t="shared" si="71"/>
        <v>6</v>
      </c>
      <c r="D906" s="9">
        <f t="shared" si="72"/>
        <v>24</v>
      </c>
      <c r="E906" s="8" t="str">
        <f t="shared" si="73"/>
        <v>20110624</v>
      </c>
      <c r="F906" s="24">
        <v>40718</v>
      </c>
      <c r="G906" s="25">
        <f t="shared" si="74"/>
        <v>40718</v>
      </c>
    </row>
    <row r="907" spans="1:7">
      <c r="A907" s="9">
        <f t="shared" si="70"/>
        <v>2011</v>
      </c>
      <c r="B907" s="9">
        <f>VLOOKUP($C907,Quarter_Month!$A$1:$B$13,2)</f>
        <v>2</v>
      </c>
      <c r="C907" s="9">
        <f t="shared" si="71"/>
        <v>6</v>
      </c>
      <c r="D907" s="9">
        <f t="shared" si="72"/>
        <v>25</v>
      </c>
      <c r="E907" s="8" t="str">
        <f t="shared" si="73"/>
        <v>20110625</v>
      </c>
      <c r="F907" s="24">
        <v>40719</v>
      </c>
      <c r="G907" s="25">
        <f t="shared" si="74"/>
        <v>40719</v>
      </c>
    </row>
    <row r="908" spans="1:7">
      <c r="A908" s="9">
        <f t="shared" si="70"/>
        <v>2011</v>
      </c>
      <c r="B908" s="9">
        <f>VLOOKUP($C908,Quarter_Month!$A$1:$B$13,2)</f>
        <v>2</v>
      </c>
      <c r="C908" s="9">
        <f t="shared" si="71"/>
        <v>6</v>
      </c>
      <c r="D908" s="9">
        <f t="shared" si="72"/>
        <v>26</v>
      </c>
      <c r="E908" s="8" t="str">
        <f t="shared" si="73"/>
        <v>20110626</v>
      </c>
      <c r="F908" s="24">
        <v>40720</v>
      </c>
      <c r="G908" s="25">
        <f t="shared" si="74"/>
        <v>40720</v>
      </c>
    </row>
    <row r="909" spans="1:7">
      <c r="A909" s="9">
        <f t="shared" si="70"/>
        <v>2011</v>
      </c>
      <c r="B909" s="9">
        <f>VLOOKUP($C909,Quarter_Month!$A$1:$B$13,2)</f>
        <v>2</v>
      </c>
      <c r="C909" s="9">
        <f t="shared" si="71"/>
        <v>6</v>
      </c>
      <c r="D909" s="9">
        <f t="shared" si="72"/>
        <v>27</v>
      </c>
      <c r="E909" s="8" t="str">
        <f t="shared" si="73"/>
        <v>20110627</v>
      </c>
      <c r="F909" s="24">
        <v>40721</v>
      </c>
      <c r="G909" s="25">
        <f t="shared" si="74"/>
        <v>40721</v>
      </c>
    </row>
    <row r="910" spans="1:7">
      <c r="A910" s="9">
        <f t="shared" si="70"/>
        <v>2011</v>
      </c>
      <c r="B910" s="9">
        <f>VLOOKUP($C910,Quarter_Month!$A$1:$B$13,2)</f>
        <v>2</v>
      </c>
      <c r="C910" s="9">
        <f t="shared" si="71"/>
        <v>6</v>
      </c>
      <c r="D910" s="9">
        <f t="shared" si="72"/>
        <v>28</v>
      </c>
      <c r="E910" s="8" t="str">
        <f t="shared" si="73"/>
        <v>20110628</v>
      </c>
      <c r="F910" s="24">
        <v>40722</v>
      </c>
      <c r="G910" s="25">
        <f t="shared" si="74"/>
        <v>40722</v>
      </c>
    </row>
    <row r="911" spans="1:7">
      <c r="A911" s="9">
        <f t="shared" si="70"/>
        <v>2011</v>
      </c>
      <c r="B911" s="9">
        <f>VLOOKUP($C911,Quarter_Month!$A$1:$B$13,2)</f>
        <v>2</v>
      </c>
      <c r="C911" s="9">
        <f t="shared" si="71"/>
        <v>6</v>
      </c>
      <c r="D911" s="9">
        <f t="shared" si="72"/>
        <v>29</v>
      </c>
      <c r="E911" s="8" t="str">
        <f t="shared" si="73"/>
        <v>20110629</v>
      </c>
      <c r="F911" s="24">
        <v>40723</v>
      </c>
      <c r="G911" s="25">
        <f t="shared" si="74"/>
        <v>40723</v>
      </c>
    </row>
    <row r="912" spans="1:7">
      <c r="A912" s="9">
        <f t="shared" si="70"/>
        <v>2011</v>
      </c>
      <c r="B912" s="9">
        <f>VLOOKUP($C912,Quarter_Month!$A$1:$B$13,2)</f>
        <v>2</v>
      </c>
      <c r="C912" s="9">
        <f t="shared" si="71"/>
        <v>6</v>
      </c>
      <c r="D912" s="9">
        <f t="shared" si="72"/>
        <v>30</v>
      </c>
      <c r="E912" s="8" t="str">
        <f t="shared" si="73"/>
        <v>20110630</v>
      </c>
      <c r="F912" s="24">
        <v>40724</v>
      </c>
      <c r="G912" s="25">
        <f t="shared" si="74"/>
        <v>40724</v>
      </c>
    </row>
    <row r="913" spans="1:7">
      <c r="A913" s="9">
        <f t="shared" si="70"/>
        <v>2011</v>
      </c>
      <c r="B913" s="9">
        <f>VLOOKUP($C913,Quarter_Month!$A$1:$B$13,2)</f>
        <v>3</v>
      </c>
      <c r="C913" s="9">
        <f t="shared" si="71"/>
        <v>7</v>
      </c>
      <c r="D913" s="9">
        <f t="shared" si="72"/>
        <v>1</v>
      </c>
      <c r="E913" s="8" t="str">
        <f t="shared" si="73"/>
        <v>20110701</v>
      </c>
      <c r="F913" s="24">
        <v>40725</v>
      </c>
      <c r="G913" s="25">
        <f t="shared" si="74"/>
        <v>40725</v>
      </c>
    </row>
    <row r="914" spans="1:7">
      <c r="A914" s="9">
        <f t="shared" si="70"/>
        <v>2011</v>
      </c>
      <c r="B914" s="9">
        <f>VLOOKUP($C914,Quarter_Month!$A$1:$B$13,2)</f>
        <v>3</v>
      </c>
      <c r="C914" s="9">
        <f t="shared" si="71"/>
        <v>7</v>
      </c>
      <c r="D914" s="9">
        <f t="shared" si="72"/>
        <v>2</v>
      </c>
      <c r="E914" s="8" t="str">
        <f t="shared" si="73"/>
        <v>20110702</v>
      </c>
      <c r="F914" s="24">
        <v>40726</v>
      </c>
      <c r="G914" s="25">
        <f t="shared" si="74"/>
        <v>40726</v>
      </c>
    </row>
    <row r="915" spans="1:7">
      <c r="A915" s="9">
        <f t="shared" si="70"/>
        <v>2011</v>
      </c>
      <c r="B915" s="9">
        <f>VLOOKUP($C915,Quarter_Month!$A$1:$B$13,2)</f>
        <v>3</v>
      </c>
      <c r="C915" s="9">
        <f t="shared" si="71"/>
        <v>7</v>
      </c>
      <c r="D915" s="9">
        <f t="shared" si="72"/>
        <v>3</v>
      </c>
      <c r="E915" s="8" t="str">
        <f t="shared" si="73"/>
        <v>20110703</v>
      </c>
      <c r="F915" s="24">
        <v>40727</v>
      </c>
      <c r="G915" s="25">
        <f t="shared" si="74"/>
        <v>40727</v>
      </c>
    </row>
    <row r="916" spans="1:7">
      <c r="A916" s="9">
        <f t="shared" si="70"/>
        <v>2011</v>
      </c>
      <c r="B916" s="9">
        <f>VLOOKUP($C916,Quarter_Month!$A$1:$B$13,2)</f>
        <v>3</v>
      </c>
      <c r="C916" s="9">
        <f t="shared" si="71"/>
        <v>7</v>
      </c>
      <c r="D916" s="9">
        <f t="shared" si="72"/>
        <v>4</v>
      </c>
      <c r="E916" s="8" t="str">
        <f t="shared" si="73"/>
        <v>20110704</v>
      </c>
      <c r="F916" s="24">
        <v>40728</v>
      </c>
      <c r="G916" s="25">
        <f t="shared" si="74"/>
        <v>40728</v>
      </c>
    </row>
    <row r="917" spans="1:7">
      <c r="A917" s="9">
        <f t="shared" si="70"/>
        <v>2011</v>
      </c>
      <c r="B917" s="9">
        <f>VLOOKUP($C917,Quarter_Month!$A$1:$B$13,2)</f>
        <v>3</v>
      </c>
      <c r="C917" s="9">
        <f t="shared" si="71"/>
        <v>7</v>
      </c>
      <c r="D917" s="9">
        <f t="shared" si="72"/>
        <v>5</v>
      </c>
      <c r="E917" s="8" t="str">
        <f t="shared" si="73"/>
        <v>20110705</v>
      </c>
      <c r="F917" s="24">
        <v>40729</v>
      </c>
      <c r="G917" s="25">
        <f t="shared" si="74"/>
        <v>40729</v>
      </c>
    </row>
    <row r="918" spans="1:7">
      <c r="A918" s="9">
        <f t="shared" si="70"/>
        <v>2011</v>
      </c>
      <c r="B918" s="9">
        <f>VLOOKUP($C918,Quarter_Month!$A$1:$B$13,2)</f>
        <v>3</v>
      </c>
      <c r="C918" s="9">
        <f t="shared" si="71"/>
        <v>7</v>
      </c>
      <c r="D918" s="9">
        <f t="shared" si="72"/>
        <v>6</v>
      </c>
      <c r="E918" s="8" t="str">
        <f t="shared" si="73"/>
        <v>20110706</v>
      </c>
      <c r="F918" s="24">
        <v>40730</v>
      </c>
      <c r="G918" s="25">
        <f t="shared" si="74"/>
        <v>40730</v>
      </c>
    </row>
    <row r="919" spans="1:7">
      <c r="A919" s="9">
        <f t="shared" si="70"/>
        <v>2011</v>
      </c>
      <c r="B919" s="9">
        <f>VLOOKUP($C919,Quarter_Month!$A$1:$B$13,2)</f>
        <v>3</v>
      </c>
      <c r="C919" s="9">
        <f t="shared" si="71"/>
        <v>7</v>
      </c>
      <c r="D919" s="9">
        <f t="shared" si="72"/>
        <v>7</v>
      </c>
      <c r="E919" s="8" t="str">
        <f t="shared" si="73"/>
        <v>20110707</v>
      </c>
      <c r="F919" s="24">
        <v>40731</v>
      </c>
      <c r="G919" s="25">
        <f t="shared" si="74"/>
        <v>40731</v>
      </c>
    </row>
    <row r="920" spans="1:7">
      <c r="A920" s="9">
        <f t="shared" si="70"/>
        <v>2011</v>
      </c>
      <c r="B920" s="9">
        <f>VLOOKUP($C920,Quarter_Month!$A$1:$B$13,2)</f>
        <v>3</v>
      </c>
      <c r="C920" s="9">
        <f t="shared" si="71"/>
        <v>7</v>
      </c>
      <c r="D920" s="9">
        <f t="shared" si="72"/>
        <v>8</v>
      </c>
      <c r="E920" s="8" t="str">
        <f t="shared" si="73"/>
        <v>20110708</v>
      </c>
      <c r="F920" s="24">
        <v>40732</v>
      </c>
      <c r="G920" s="25">
        <f t="shared" si="74"/>
        <v>40732</v>
      </c>
    </row>
    <row r="921" spans="1:7">
      <c r="A921" s="9">
        <f t="shared" si="70"/>
        <v>2011</v>
      </c>
      <c r="B921" s="9">
        <f>VLOOKUP($C921,Quarter_Month!$A$1:$B$13,2)</f>
        <v>3</v>
      </c>
      <c r="C921" s="9">
        <f t="shared" si="71"/>
        <v>7</v>
      </c>
      <c r="D921" s="9">
        <f t="shared" si="72"/>
        <v>9</v>
      </c>
      <c r="E921" s="8" t="str">
        <f t="shared" si="73"/>
        <v>20110709</v>
      </c>
      <c r="F921" s="24">
        <v>40733</v>
      </c>
      <c r="G921" s="25">
        <f t="shared" si="74"/>
        <v>40733</v>
      </c>
    </row>
    <row r="922" spans="1:7">
      <c r="A922" s="9">
        <f t="shared" si="70"/>
        <v>2011</v>
      </c>
      <c r="B922" s="9">
        <f>VLOOKUP($C922,Quarter_Month!$A$1:$B$13,2)</f>
        <v>3</v>
      </c>
      <c r="C922" s="9">
        <f t="shared" si="71"/>
        <v>7</v>
      </c>
      <c r="D922" s="9">
        <f t="shared" si="72"/>
        <v>10</v>
      </c>
      <c r="E922" s="8" t="str">
        <f t="shared" si="73"/>
        <v>20110710</v>
      </c>
      <c r="F922" s="24">
        <v>40734</v>
      </c>
      <c r="G922" s="25">
        <f t="shared" si="74"/>
        <v>40734</v>
      </c>
    </row>
    <row r="923" spans="1:7">
      <c r="A923" s="9">
        <f t="shared" si="70"/>
        <v>2011</v>
      </c>
      <c r="B923" s="9">
        <f>VLOOKUP($C923,Quarter_Month!$A$1:$B$13,2)</f>
        <v>3</v>
      </c>
      <c r="C923" s="9">
        <f t="shared" si="71"/>
        <v>7</v>
      </c>
      <c r="D923" s="9">
        <f t="shared" si="72"/>
        <v>11</v>
      </c>
      <c r="E923" s="8" t="str">
        <f t="shared" si="73"/>
        <v>20110711</v>
      </c>
      <c r="F923" s="24">
        <v>40735</v>
      </c>
      <c r="G923" s="25">
        <f t="shared" si="74"/>
        <v>40735</v>
      </c>
    </row>
    <row r="924" spans="1:7">
      <c r="A924" s="9">
        <f t="shared" si="70"/>
        <v>2011</v>
      </c>
      <c r="B924" s="9">
        <f>VLOOKUP($C924,Quarter_Month!$A$1:$B$13,2)</f>
        <v>3</v>
      </c>
      <c r="C924" s="9">
        <f t="shared" si="71"/>
        <v>7</v>
      </c>
      <c r="D924" s="9">
        <f t="shared" si="72"/>
        <v>12</v>
      </c>
      <c r="E924" s="8" t="str">
        <f t="shared" si="73"/>
        <v>20110712</v>
      </c>
      <c r="F924" s="24">
        <v>40736</v>
      </c>
      <c r="G924" s="25">
        <f t="shared" si="74"/>
        <v>40736</v>
      </c>
    </row>
    <row r="925" spans="1:7">
      <c r="A925" s="9">
        <f t="shared" si="70"/>
        <v>2011</v>
      </c>
      <c r="B925" s="9">
        <f>VLOOKUP($C925,Quarter_Month!$A$1:$B$13,2)</f>
        <v>3</v>
      </c>
      <c r="C925" s="9">
        <f t="shared" si="71"/>
        <v>7</v>
      </c>
      <c r="D925" s="9">
        <f t="shared" si="72"/>
        <v>13</v>
      </c>
      <c r="E925" s="8" t="str">
        <f t="shared" si="73"/>
        <v>20110713</v>
      </c>
      <c r="F925" s="24">
        <v>40737</v>
      </c>
      <c r="G925" s="25">
        <f t="shared" si="74"/>
        <v>40737</v>
      </c>
    </row>
    <row r="926" spans="1:7">
      <c r="A926" s="9">
        <f t="shared" si="70"/>
        <v>2011</v>
      </c>
      <c r="B926" s="9">
        <f>VLOOKUP($C926,Quarter_Month!$A$1:$B$13,2)</f>
        <v>3</v>
      </c>
      <c r="C926" s="9">
        <f t="shared" si="71"/>
        <v>7</v>
      </c>
      <c r="D926" s="9">
        <f t="shared" si="72"/>
        <v>14</v>
      </c>
      <c r="E926" s="8" t="str">
        <f t="shared" si="73"/>
        <v>20110714</v>
      </c>
      <c r="F926" s="24">
        <v>40738</v>
      </c>
      <c r="G926" s="25">
        <f t="shared" si="74"/>
        <v>40738</v>
      </c>
    </row>
    <row r="927" spans="1:7">
      <c r="A927" s="9">
        <f t="shared" si="70"/>
        <v>2011</v>
      </c>
      <c r="B927" s="9">
        <f>VLOOKUP($C927,Quarter_Month!$A$1:$B$13,2)</f>
        <v>3</v>
      </c>
      <c r="C927" s="9">
        <f t="shared" si="71"/>
        <v>7</v>
      </c>
      <c r="D927" s="9">
        <f t="shared" si="72"/>
        <v>15</v>
      </c>
      <c r="E927" s="8" t="str">
        <f t="shared" si="73"/>
        <v>20110715</v>
      </c>
      <c r="F927" s="24">
        <v>40739</v>
      </c>
      <c r="G927" s="25">
        <f t="shared" si="74"/>
        <v>40739</v>
      </c>
    </row>
    <row r="928" spans="1:7">
      <c r="A928" s="9">
        <f t="shared" si="70"/>
        <v>2011</v>
      </c>
      <c r="B928" s="9">
        <f>VLOOKUP($C928,Quarter_Month!$A$1:$B$13,2)</f>
        <v>3</v>
      </c>
      <c r="C928" s="9">
        <f t="shared" si="71"/>
        <v>7</v>
      </c>
      <c r="D928" s="9">
        <f t="shared" si="72"/>
        <v>16</v>
      </c>
      <c r="E928" s="8" t="str">
        <f t="shared" si="73"/>
        <v>20110716</v>
      </c>
      <c r="F928" s="24">
        <v>40740</v>
      </c>
      <c r="G928" s="25">
        <f t="shared" si="74"/>
        <v>40740</v>
      </c>
    </row>
    <row r="929" spans="1:7">
      <c r="A929" s="9">
        <f t="shared" si="70"/>
        <v>2011</v>
      </c>
      <c r="B929" s="9">
        <f>VLOOKUP($C929,Quarter_Month!$A$1:$B$13,2)</f>
        <v>3</v>
      </c>
      <c r="C929" s="9">
        <f t="shared" si="71"/>
        <v>7</v>
      </c>
      <c r="D929" s="9">
        <f t="shared" si="72"/>
        <v>17</v>
      </c>
      <c r="E929" s="8" t="str">
        <f t="shared" si="73"/>
        <v>20110717</v>
      </c>
      <c r="F929" s="24">
        <v>40741</v>
      </c>
      <c r="G929" s="25">
        <f t="shared" si="74"/>
        <v>40741</v>
      </c>
    </row>
    <row r="930" spans="1:7">
      <c r="A930" s="9">
        <f t="shared" si="70"/>
        <v>2011</v>
      </c>
      <c r="B930" s="9">
        <f>VLOOKUP($C930,Quarter_Month!$A$1:$B$13,2)</f>
        <v>3</v>
      </c>
      <c r="C930" s="9">
        <f t="shared" si="71"/>
        <v>7</v>
      </c>
      <c r="D930" s="9">
        <f t="shared" si="72"/>
        <v>18</v>
      </c>
      <c r="E930" s="8" t="str">
        <f t="shared" si="73"/>
        <v>20110718</v>
      </c>
      <c r="F930" s="24">
        <v>40742</v>
      </c>
      <c r="G930" s="25">
        <f t="shared" si="74"/>
        <v>40742</v>
      </c>
    </row>
    <row r="931" spans="1:7">
      <c r="A931" s="9">
        <f t="shared" si="70"/>
        <v>2011</v>
      </c>
      <c r="B931" s="9">
        <f>VLOOKUP($C931,Quarter_Month!$A$1:$B$13,2)</f>
        <v>3</v>
      </c>
      <c r="C931" s="9">
        <f t="shared" si="71"/>
        <v>7</v>
      </c>
      <c r="D931" s="9">
        <f t="shared" si="72"/>
        <v>19</v>
      </c>
      <c r="E931" s="8" t="str">
        <f t="shared" si="73"/>
        <v>20110719</v>
      </c>
      <c r="F931" s="24">
        <v>40743</v>
      </c>
      <c r="G931" s="25">
        <f t="shared" si="74"/>
        <v>40743</v>
      </c>
    </row>
    <row r="932" spans="1:7">
      <c r="A932" s="9">
        <f t="shared" si="70"/>
        <v>2011</v>
      </c>
      <c r="B932" s="9">
        <f>VLOOKUP($C932,Quarter_Month!$A$1:$B$13,2)</f>
        <v>3</v>
      </c>
      <c r="C932" s="9">
        <f t="shared" si="71"/>
        <v>7</v>
      </c>
      <c r="D932" s="9">
        <f t="shared" si="72"/>
        <v>20</v>
      </c>
      <c r="E932" s="8" t="str">
        <f t="shared" si="73"/>
        <v>20110720</v>
      </c>
      <c r="F932" s="24">
        <v>40744</v>
      </c>
      <c r="G932" s="25">
        <f t="shared" si="74"/>
        <v>40744</v>
      </c>
    </row>
    <row r="933" spans="1:7">
      <c r="A933" s="9">
        <f t="shared" si="70"/>
        <v>2011</v>
      </c>
      <c r="B933" s="9">
        <f>VLOOKUP($C933,Quarter_Month!$A$1:$B$13,2)</f>
        <v>3</v>
      </c>
      <c r="C933" s="9">
        <f t="shared" si="71"/>
        <v>7</v>
      </c>
      <c r="D933" s="9">
        <f t="shared" si="72"/>
        <v>21</v>
      </c>
      <c r="E933" s="8" t="str">
        <f t="shared" si="73"/>
        <v>20110721</v>
      </c>
      <c r="F933" s="24">
        <v>40745</v>
      </c>
      <c r="G933" s="25">
        <f t="shared" si="74"/>
        <v>40745</v>
      </c>
    </row>
    <row r="934" spans="1:7">
      <c r="A934" s="9">
        <f t="shared" si="70"/>
        <v>2011</v>
      </c>
      <c r="B934" s="9">
        <f>VLOOKUP($C934,Quarter_Month!$A$1:$B$13,2)</f>
        <v>3</v>
      </c>
      <c r="C934" s="9">
        <f t="shared" si="71"/>
        <v>7</v>
      </c>
      <c r="D934" s="9">
        <f t="shared" si="72"/>
        <v>22</v>
      </c>
      <c r="E934" s="8" t="str">
        <f t="shared" si="73"/>
        <v>20110722</v>
      </c>
      <c r="F934" s="24">
        <v>40746</v>
      </c>
      <c r="G934" s="25">
        <f t="shared" si="74"/>
        <v>40746</v>
      </c>
    </row>
    <row r="935" spans="1:7">
      <c r="A935" s="9">
        <f t="shared" si="70"/>
        <v>2011</v>
      </c>
      <c r="B935" s="9">
        <f>VLOOKUP($C935,Quarter_Month!$A$1:$B$13,2)</f>
        <v>3</v>
      </c>
      <c r="C935" s="9">
        <f t="shared" si="71"/>
        <v>7</v>
      </c>
      <c r="D935" s="9">
        <f t="shared" si="72"/>
        <v>23</v>
      </c>
      <c r="E935" s="8" t="str">
        <f t="shared" si="73"/>
        <v>20110723</v>
      </c>
      <c r="F935" s="24">
        <v>40747</v>
      </c>
      <c r="G935" s="25">
        <f t="shared" si="74"/>
        <v>40747</v>
      </c>
    </row>
    <row r="936" spans="1:7">
      <c r="A936" s="9">
        <f t="shared" si="70"/>
        <v>2011</v>
      </c>
      <c r="B936" s="9">
        <f>VLOOKUP($C936,Quarter_Month!$A$1:$B$13,2)</f>
        <v>3</v>
      </c>
      <c r="C936" s="9">
        <f t="shared" si="71"/>
        <v>7</v>
      </c>
      <c r="D936" s="9">
        <f t="shared" si="72"/>
        <v>24</v>
      </c>
      <c r="E936" s="8" t="str">
        <f t="shared" si="73"/>
        <v>20110724</v>
      </c>
      <c r="F936" s="24">
        <v>40748</v>
      </c>
      <c r="G936" s="25">
        <f t="shared" si="74"/>
        <v>40748</v>
      </c>
    </row>
    <row r="937" spans="1:7">
      <c r="A937" s="9">
        <f t="shared" si="70"/>
        <v>2011</v>
      </c>
      <c r="B937" s="9">
        <f>VLOOKUP($C937,Quarter_Month!$A$1:$B$13,2)</f>
        <v>3</v>
      </c>
      <c r="C937" s="9">
        <f t="shared" si="71"/>
        <v>7</v>
      </c>
      <c r="D937" s="9">
        <f t="shared" si="72"/>
        <v>25</v>
      </c>
      <c r="E937" s="8" t="str">
        <f t="shared" si="73"/>
        <v>20110725</v>
      </c>
      <c r="F937" s="24">
        <v>40749</v>
      </c>
      <c r="G937" s="25">
        <f t="shared" si="74"/>
        <v>40749</v>
      </c>
    </row>
    <row r="938" spans="1:7">
      <c r="A938" s="9">
        <f t="shared" si="70"/>
        <v>2011</v>
      </c>
      <c r="B938" s="9">
        <f>VLOOKUP($C938,Quarter_Month!$A$1:$B$13,2)</f>
        <v>3</v>
      </c>
      <c r="C938" s="9">
        <f t="shared" si="71"/>
        <v>7</v>
      </c>
      <c r="D938" s="9">
        <f t="shared" si="72"/>
        <v>26</v>
      </c>
      <c r="E938" s="8" t="str">
        <f t="shared" si="73"/>
        <v>20110726</v>
      </c>
      <c r="F938" s="24">
        <v>40750</v>
      </c>
      <c r="G938" s="25">
        <f t="shared" si="74"/>
        <v>40750</v>
      </c>
    </row>
    <row r="939" spans="1:7">
      <c r="A939" s="9">
        <f t="shared" si="70"/>
        <v>2011</v>
      </c>
      <c r="B939" s="9">
        <f>VLOOKUP($C939,Quarter_Month!$A$1:$B$13,2)</f>
        <v>3</v>
      </c>
      <c r="C939" s="9">
        <f t="shared" si="71"/>
        <v>7</v>
      </c>
      <c r="D939" s="9">
        <f t="shared" si="72"/>
        <v>27</v>
      </c>
      <c r="E939" s="8" t="str">
        <f t="shared" si="73"/>
        <v>20110727</v>
      </c>
      <c r="F939" s="24">
        <v>40751</v>
      </c>
      <c r="G939" s="25">
        <f t="shared" si="74"/>
        <v>40751</v>
      </c>
    </row>
    <row r="940" spans="1:7">
      <c r="A940" s="9">
        <f t="shared" si="70"/>
        <v>2011</v>
      </c>
      <c r="B940" s="9">
        <f>VLOOKUP($C940,Quarter_Month!$A$1:$B$13,2)</f>
        <v>3</v>
      </c>
      <c r="C940" s="9">
        <f t="shared" si="71"/>
        <v>7</v>
      </c>
      <c r="D940" s="9">
        <f t="shared" si="72"/>
        <v>28</v>
      </c>
      <c r="E940" s="8" t="str">
        <f t="shared" si="73"/>
        <v>20110728</v>
      </c>
      <c r="F940" s="24">
        <v>40752</v>
      </c>
      <c r="G940" s="25">
        <f t="shared" si="74"/>
        <v>40752</v>
      </c>
    </row>
    <row r="941" spans="1:7">
      <c r="A941" s="9">
        <f t="shared" si="70"/>
        <v>2011</v>
      </c>
      <c r="B941" s="9">
        <f>VLOOKUP($C941,Quarter_Month!$A$1:$B$13,2)</f>
        <v>3</v>
      </c>
      <c r="C941" s="9">
        <f t="shared" si="71"/>
        <v>7</v>
      </c>
      <c r="D941" s="9">
        <f t="shared" si="72"/>
        <v>29</v>
      </c>
      <c r="E941" s="8" t="str">
        <f t="shared" si="73"/>
        <v>20110729</v>
      </c>
      <c r="F941" s="24">
        <v>40753</v>
      </c>
      <c r="G941" s="25">
        <f t="shared" si="74"/>
        <v>40753</v>
      </c>
    </row>
    <row r="942" spans="1:7">
      <c r="A942" s="9">
        <f t="shared" si="70"/>
        <v>2011</v>
      </c>
      <c r="B942" s="9">
        <f>VLOOKUP($C942,Quarter_Month!$A$1:$B$13,2)</f>
        <v>3</v>
      </c>
      <c r="C942" s="9">
        <f t="shared" si="71"/>
        <v>7</v>
      </c>
      <c r="D942" s="9">
        <f t="shared" si="72"/>
        <v>30</v>
      </c>
      <c r="E942" s="8" t="str">
        <f t="shared" si="73"/>
        <v>20110730</v>
      </c>
      <c r="F942" s="24">
        <v>40754</v>
      </c>
      <c r="G942" s="25">
        <f t="shared" si="74"/>
        <v>40754</v>
      </c>
    </row>
    <row r="943" spans="1:7">
      <c r="A943" s="9">
        <f t="shared" si="70"/>
        <v>2011</v>
      </c>
      <c r="B943" s="9">
        <f>VLOOKUP($C943,Quarter_Month!$A$1:$B$13,2)</f>
        <v>3</v>
      </c>
      <c r="C943" s="9">
        <f t="shared" si="71"/>
        <v>7</v>
      </c>
      <c r="D943" s="9">
        <f t="shared" si="72"/>
        <v>31</v>
      </c>
      <c r="E943" s="8" t="str">
        <f t="shared" si="73"/>
        <v>20110731</v>
      </c>
      <c r="F943" s="24">
        <v>40755</v>
      </c>
      <c r="G943" s="25">
        <f t="shared" si="74"/>
        <v>40755</v>
      </c>
    </row>
    <row r="944" spans="1:7">
      <c r="A944" s="9">
        <f t="shared" si="70"/>
        <v>2011</v>
      </c>
      <c r="B944" s="9">
        <f>VLOOKUP($C944,Quarter_Month!$A$1:$B$13,2)</f>
        <v>3</v>
      </c>
      <c r="C944" s="9">
        <f t="shared" si="71"/>
        <v>8</v>
      </c>
      <c r="D944" s="9">
        <f t="shared" si="72"/>
        <v>1</v>
      </c>
      <c r="E944" s="8" t="str">
        <f t="shared" si="73"/>
        <v>20110801</v>
      </c>
      <c r="F944" s="24">
        <v>40756</v>
      </c>
      <c r="G944" s="25">
        <f t="shared" si="74"/>
        <v>40756</v>
      </c>
    </row>
    <row r="945" spans="1:7">
      <c r="A945" s="9">
        <f t="shared" ref="A945:A1008" si="75">YEAR(F945)</f>
        <v>2011</v>
      </c>
      <c r="B945" s="9">
        <f>VLOOKUP($C945,Quarter_Month!$A$1:$B$13,2)</f>
        <v>3</v>
      </c>
      <c r="C945" s="9">
        <f t="shared" ref="C945:C1008" si="76">MONTH(F945)</f>
        <v>8</v>
      </c>
      <c r="D945" s="9">
        <f t="shared" ref="D945:D1008" si="77">DAY(F945)</f>
        <v>2</v>
      </c>
      <c r="E945" s="8" t="str">
        <f t="shared" ref="E945:E1008" si="78">CONCATENATE(A945,IF(LEN(C945)=1,"0"&amp;C945,C945),IF(LEN(D945)=1,"0"&amp;D945,D945))</f>
        <v>20110802</v>
      </c>
      <c r="F945" s="24">
        <v>40757</v>
      </c>
      <c r="G945" s="25">
        <f t="shared" si="74"/>
        <v>40757</v>
      </c>
    </row>
    <row r="946" spans="1:7">
      <c r="A946" s="9">
        <f t="shared" si="75"/>
        <v>2011</v>
      </c>
      <c r="B946" s="9">
        <f>VLOOKUP($C946,Quarter_Month!$A$1:$B$13,2)</f>
        <v>3</v>
      </c>
      <c r="C946" s="9">
        <f t="shared" si="76"/>
        <v>8</v>
      </c>
      <c r="D946" s="9">
        <f t="shared" si="77"/>
        <v>3</v>
      </c>
      <c r="E946" s="8" t="str">
        <f t="shared" si="78"/>
        <v>20110803</v>
      </c>
      <c r="F946" s="24">
        <v>40758</v>
      </c>
      <c r="G946" s="25">
        <f t="shared" si="74"/>
        <v>40758</v>
      </c>
    </row>
    <row r="947" spans="1:7">
      <c r="A947" s="9">
        <f t="shared" si="75"/>
        <v>2011</v>
      </c>
      <c r="B947" s="9">
        <f>VLOOKUP($C947,Quarter_Month!$A$1:$B$13,2)</f>
        <v>3</v>
      </c>
      <c r="C947" s="9">
        <f t="shared" si="76"/>
        <v>8</v>
      </c>
      <c r="D947" s="9">
        <f t="shared" si="77"/>
        <v>4</v>
      </c>
      <c r="E947" s="8" t="str">
        <f t="shared" si="78"/>
        <v>20110804</v>
      </c>
      <c r="F947" s="24">
        <v>40759</v>
      </c>
      <c r="G947" s="25">
        <f t="shared" si="74"/>
        <v>40759</v>
      </c>
    </row>
    <row r="948" spans="1:7">
      <c r="A948" s="9">
        <f t="shared" si="75"/>
        <v>2011</v>
      </c>
      <c r="B948" s="9">
        <f>VLOOKUP($C948,Quarter_Month!$A$1:$B$13,2)</f>
        <v>3</v>
      </c>
      <c r="C948" s="9">
        <f t="shared" si="76"/>
        <v>8</v>
      </c>
      <c r="D948" s="9">
        <f t="shared" si="77"/>
        <v>5</v>
      </c>
      <c r="E948" s="8" t="str">
        <f t="shared" si="78"/>
        <v>20110805</v>
      </c>
      <c r="F948" s="24">
        <v>40760</v>
      </c>
      <c r="G948" s="25">
        <f t="shared" si="74"/>
        <v>40760</v>
      </c>
    </row>
    <row r="949" spans="1:7">
      <c r="A949" s="9">
        <f t="shared" si="75"/>
        <v>2011</v>
      </c>
      <c r="B949" s="9">
        <f>VLOOKUP($C949,Quarter_Month!$A$1:$B$13,2)</f>
        <v>3</v>
      </c>
      <c r="C949" s="9">
        <f t="shared" si="76"/>
        <v>8</v>
      </c>
      <c r="D949" s="9">
        <f t="shared" si="77"/>
        <v>6</v>
      </c>
      <c r="E949" s="8" t="str">
        <f t="shared" si="78"/>
        <v>20110806</v>
      </c>
      <c r="F949" s="24">
        <v>40761</v>
      </c>
      <c r="G949" s="25">
        <f t="shared" si="74"/>
        <v>40761</v>
      </c>
    </row>
    <row r="950" spans="1:7">
      <c r="A950" s="9">
        <f t="shared" si="75"/>
        <v>2011</v>
      </c>
      <c r="B950" s="9">
        <f>VLOOKUP($C950,Quarter_Month!$A$1:$B$13,2)</f>
        <v>3</v>
      </c>
      <c r="C950" s="9">
        <f t="shared" si="76"/>
        <v>8</v>
      </c>
      <c r="D950" s="9">
        <f t="shared" si="77"/>
        <v>7</v>
      </c>
      <c r="E950" s="8" t="str">
        <f t="shared" si="78"/>
        <v>20110807</v>
      </c>
      <c r="F950" s="24">
        <v>40762</v>
      </c>
      <c r="G950" s="25">
        <f t="shared" si="74"/>
        <v>40762</v>
      </c>
    </row>
    <row r="951" spans="1:7">
      <c r="A951" s="9">
        <f t="shared" si="75"/>
        <v>2011</v>
      </c>
      <c r="B951" s="9">
        <f>VLOOKUP($C951,Quarter_Month!$A$1:$B$13,2)</f>
        <v>3</v>
      </c>
      <c r="C951" s="9">
        <f t="shared" si="76"/>
        <v>8</v>
      </c>
      <c r="D951" s="9">
        <f t="shared" si="77"/>
        <v>8</v>
      </c>
      <c r="E951" s="8" t="str">
        <f t="shared" si="78"/>
        <v>20110808</v>
      </c>
      <c r="F951" s="24">
        <v>40763</v>
      </c>
      <c r="G951" s="25">
        <f t="shared" si="74"/>
        <v>40763</v>
      </c>
    </row>
    <row r="952" spans="1:7">
      <c r="A952" s="9">
        <f t="shared" si="75"/>
        <v>2011</v>
      </c>
      <c r="B952" s="9">
        <f>VLOOKUP($C952,Quarter_Month!$A$1:$B$13,2)</f>
        <v>3</v>
      </c>
      <c r="C952" s="9">
        <f t="shared" si="76"/>
        <v>8</v>
      </c>
      <c r="D952" s="9">
        <f t="shared" si="77"/>
        <v>9</v>
      </c>
      <c r="E952" s="8" t="str">
        <f t="shared" si="78"/>
        <v>20110809</v>
      </c>
      <c r="F952" s="24">
        <v>40764</v>
      </c>
      <c r="G952" s="25">
        <f t="shared" si="74"/>
        <v>40764</v>
      </c>
    </row>
    <row r="953" spans="1:7">
      <c r="A953" s="9">
        <f t="shared" si="75"/>
        <v>2011</v>
      </c>
      <c r="B953" s="9">
        <f>VLOOKUP($C953,Quarter_Month!$A$1:$B$13,2)</f>
        <v>3</v>
      </c>
      <c r="C953" s="9">
        <f t="shared" si="76"/>
        <v>8</v>
      </c>
      <c r="D953" s="9">
        <f t="shared" si="77"/>
        <v>10</v>
      </c>
      <c r="E953" s="8" t="str">
        <f t="shared" si="78"/>
        <v>20110810</v>
      </c>
      <c r="F953" s="24">
        <v>40765</v>
      </c>
      <c r="G953" s="25">
        <f t="shared" si="74"/>
        <v>40765</v>
      </c>
    </row>
    <row r="954" spans="1:7">
      <c r="A954" s="9">
        <f t="shared" si="75"/>
        <v>2011</v>
      </c>
      <c r="B954" s="9">
        <f>VLOOKUP($C954,Quarter_Month!$A$1:$B$13,2)</f>
        <v>3</v>
      </c>
      <c r="C954" s="9">
        <f t="shared" si="76"/>
        <v>8</v>
      </c>
      <c r="D954" s="9">
        <f t="shared" si="77"/>
        <v>11</v>
      </c>
      <c r="E954" s="8" t="str">
        <f t="shared" si="78"/>
        <v>20110811</v>
      </c>
      <c r="F954" s="24">
        <v>40766</v>
      </c>
      <c r="G954" s="25">
        <f t="shared" si="74"/>
        <v>40766</v>
      </c>
    </row>
    <row r="955" spans="1:7">
      <c r="A955" s="9">
        <f t="shared" si="75"/>
        <v>2011</v>
      </c>
      <c r="B955" s="9">
        <f>VLOOKUP($C955,Quarter_Month!$A$1:$B$13,2)</f>
        <v>3</v>
      </c>
      <c r="C955" s="9">
        <f t="shared" si="76"/>
        <v>8</v>
      </c>
      <c r="D955" s="9">
        <f t="shared" si="77"/>
        <v>12</v>
      </c>
      <c r="E955" s="8" t="str">
        <f t="shared" si="78"/>
        <v>20110812</v>
      </c>
      <c r="F955" s="24">
        <v>40767</v>
      </c>
      <c r="G955" s="25">
        <f t="shared" si="74"/>
        <v>40767</v>
      </c>
    </row>
    <row r="956" spans="1:7">
      <c r="A956" s="9">
        <f t="shared" si="75"/>
        <v>2011</v>
      </c>
      <c r="B956" s="9">
        <f>VLOOKUP($C956,Quarter_Month!$A$1:$B$13,2)</f>
        <v>3</v>
      </c>
      <c r="C956" s="9">
        <f t="shared" si="76"/>
        <v>8</v>
      </c>
      <c r="D956" s="9">
        <f t="shared" si="77"/>
        <v>13</v>
      </c>
      <c r="E956" s="8" t="str">
        <f t="shared" si="78"/>
        <v>20110813</v>
      </c>
      <c r="F956" s="24">
        <v>40768</v>
      </c>
      <c r="G956" s="25">
        <f t="shared" si="74"/>
        <v>40768</v>
      </c>
    </row>
    <row r="957" spans="1:7">
      <c r="A957" s="9">
        <f t="shared" si="75"/>
        <v>2011</v>
      </c>
      <c r="B957" s="9">
        <f>VLOOKUP($C957,Quarter_Month!$A$1:$B$13,2)</f>
        <v>3</v>
      </c>
      <c r="C957" s="9">
        <f t="shared" si="76"/>
        <v>8</v>
      </c>
      <c r="D957" s="9">
        <f t="shared" si="77"/>
        <v>14</v>
      </c>
      <c r="E957" s="8" t="str">
        <f t="shared" si="78"/>
        <v>20110814</v>
      </c>
      <c r="F957" s="24">
        <v>40769</v>
      </c>
      <c r="G957" s="25">
        <f t="shared" si="74"/>
        <v>40769</v>
      </c>
    </row>
    <row r="958" spans="1:7">
      <c r="A958" s="9">
        <f t="shared" si="75"/>
        <v>2011</v>
      </c>
      <c r="B958" s="9">
        <f>VLOOKUP($C958,Quarter_Month!$A$1:$B$13,2)</f>
        <v>3</v>
      </c>
      <c r="C958" s="9">
        <f t="shared" si="76"/>
        <v>8</v>
      </c>
      <c r="D958" s="9">
        <f t="shared" si="77"/>
        <v>15</v>
      </c>
      <c r="E958" s="8" t="str">
        <f t="shared" si="78"/>
        <v>20110815</v>
      </c>
      <c r="F958" s="24">
        <v>40770</v>
      </c>
      <c r="G958" s="25">
        <f t="shared" si="74"/>
        <v>40770</v>
      </c>
    </row>
    <row r="959" spans="1:7">
      <c r="A959" s="9">
        <f t="shared" si="75"/>
        <v>2011</v>
      </c>
      <c r="B959" s="9">
        <f>VLOOKUP($C959,Quarter_Month!$A$1:$B$13,2)</f>
        <v>3</v>
      </c>
      <c r="C959" s="9">
        <f t="shared" si="76"/>
        <v>8</v>
      </c>
      <c r="D959" s="9">
        <f t="shared" si="77"/>
        <v>16</v>
      </c>
      <c r="E959" s="8" t="str">
        <f t="shared" si="78"/>
        <v>20110816</v>
      </c>
      <c r="F959" s="24">
        <v>40771</v>
      </c>
      <c r="G959" s="25">
        <f t="shared" si="74"/>
        <v>40771</v>
      </c>
    </row>
    <row r="960" spans="1:7">
      <c r="A960" s="9">
        <f t="shared" si="75"/>
        <v>2011</v>
      </c>
      <c r="B960" s="9">
        <f>VLOOKUP($C960,Quarter_Month!$A$1:$B$13,2)</f>
        <v>3</v>
      </c>
      <c r="C960" s="9">
        <f t="shared" si="76"/>
        <v>8</v>
      </c>
      <c r="D960" s="9">
        <f t="shared" si="77"/>
        <v>17</v>
      </c>
      <c r="E960" s="8" t="str">
        <f t="shared" si="78"/>
        <v>20110817</v>
      </c>
      <c r="F960" s="24">
        <v>40772</v>
      </c>
      <c r="G960" s="25">
        <f t="shared" si="74"/>
        <v>40772</v>
      </c>
    </row>
    <row r="961" spans="1:7">
      <c r="A961" s="9">
        <f t="shared" si="75"/>
        <v>2011</v>
      </c>
      <c r="B961" s="9">
        <f>VLOOKUP($C961,Quarter_Month!$A$1:$B$13,2)</f>
        <v>3</v>
      </c>
      <c r="C961" s="9">
        <f t="shared" si="76"/>
        <v>8</v>
      </c>
      <c r="D961" s="9">
        <f t="shared" si="77"/>
        <v>18</v>
      </c>
      <c r="E961" s="8" t="str">
        <f t="shared" si="78"/>
        <v>20110818</v>
      </c>
      <c r="F961" s="24">
        <v>40773</v>
      </c>
      <c r="G961" s="25">
        <f t="shared" si="74"/>
        <v>40773</v>
      </c>
    </row>
    <row r="962" spans="1:7">
      <c r="A962" s="9">
        <f t="shared" si="75"/>
        <v>2011</v>
      </c>
      <c r="B962" s="9">
        <f>VLOOKUP($C962,Quarter_Month!$A$1:$B$13,2)</f>
        <v>3</v>
      </c>
      <c r="C962" s="9">
        <f t="shared" si="76"/>
        <v>8</v>
      </c>
      <c r="D962" s="9">
        <f t="shared" si="77"/>
        <v>19</v>
      </c>
      <c r="E962" s="8" t="str">
        <f t="shared" si="78"/>
        <v>20110819</v>
      </c>
      <c r="F962" s="24">
        <v>40774</v>
      </c>
      <c r="G962" s="25">
        <f t="shared" si="74"/>
        <v>40774</v>
      </c>
    </row>
    <row r="963" spans="1:7">
      <c r="A963" s="9">
        <f t="shared" si="75"/>
        <v>2011</v>
      </c>
      <c r="B963" s="9">
        <f>VLOOKUP($C963,Quarter_Month!$A$1:$B$13,2)</f>
        <v>3</v>
      </c>
      <c r="C963" s="9">
        <f t="shared" si="76"/>
        <v>8</v>
      </c>
      <c r="D963" s="9">
        <f t="shared" si="77"/>
        <v>20</v>
      </c>
      <c r="E963" s="8" t="str">
        <f t="shared" si="78"/>
        <v>20110820</v>
      </c>
      <c r="F963" s="24">
        <v>40775</v>
      </c>
      <c r="G963" s="25">
        <f t="shared" ref="G963:G1026" si="79">F963</f>
        <v>40775</v>
      </c>
    </row>
    <row r="964" spans="1:7">
      <c r="A964" s="9">
        <f t="shared" si="75"/>
        <v>2011</v>
      </c>
      <c r="B964" s="9">
        <f>VLOOKUP($C964,Quarter_Month!$A$1:$B$13,2)</f>
        <v>3</v>
      </c>
      <c r="C964" s="9">
        <f t="shared" si="76"/>
        <v>8</v>
      </c>
      <c r="D964" s="9">
        <f t="shared" si="77"/>
        <v>21</v>
      </c>
      <c r="E964" s="8" t="str">
        <f t="shared" si="78"/>
        <v>20110821</v>
      </c>
      <c r="F964" s="24">
        <v>40776</v>
      </c>
      <c r="G964" s="25">
        <f t="shared" si="79"/>
        <v>40776</v>
      </c>
    </row>
    <row r="965" spans="1:7">
      <c r="A965" s="9">
        <f t="shared" si="75"/>
        <v>2011</v>
      </c>
      <c r="B965" s="9">
        <f>VLOOKUP($C965,Quarter_Month!$A$1:$B$13,2)</f>
        <v>3</v>
      </c>
      <c r="C965" s="9">
        <f t="shared" si="76"/>
        <v>8</v>
      </c>
      <c r="D965" s="9">
        <f t="shared" si="77"/>
        <v>22</v>
      </c>
      <c r="E965" s="8" t="str">
        <f t="shared" si="78"/>
        <v>20110822</v>
      </c>
      <c r="F965" s="24">
        <v>40777</v>
      </c>
      <c r="G965" s="25">
        <f t="shared" si="79"/>
        <v>40777</v>
      </c>
    </row>
    <row r="966" spans="1:7">
      <c r="A966" s="9">
        <f t="shared" si="75"/>
        <v>2011</v>
      </c>
      <c r="B966" s="9">
        <f>VLOOKUP($C966,Quarter_Month!$A$1:$B$13,2)</f>
        <v>3</v>
      </c>
      <c r="C966" s="9">
        <f t="shared" si="76"/>
        <v>8</v>
      </c>
      <c r="D966" s="9">
        <f t="shared" si="77"/>
        <v>23</v>
      </c>
      <c r="E966" s="8" t="str">
        <f t="shared" si="78"/>
        <v>20110823</v>
      </c>
      <c r="F966" s="24">
        <v>40778</v>
      </c>
      <c r="G966" s="25">
        <f t="shared" si="79"/>
        <v>40778</v>
      </c>
    </row>
    <row r="967" spans="1:7">
      <c r="A967" s="9">
        <f t="shared" si="75"/>
        <v>2011</v>
      </c>
      <c r="B967" s="9">
        <f>VLOOKUP($C967,Quarter_Month!$A$1:$B$13,2)</f>
        <v>3</v>
      </c>
      <c r="C967" s="9">
        <f t="shared" si="76"/>
        <v>8</v>
      </c>
      <c r="D967" s="9">
        <f t="shared" si="77"/>
        <v>24</v>
      </c>
      <c r="E967" s="8" t="str">
        <f t="shared" si="78"/>
        <v>20110824</v>
      </c>
      <c r="F967" s="24">
        <v>40779</v>
      </c>
      <c r="G967" s="25">
        <f t="shared" si="79"/>
        <v>40779</v>
      </c>
    </row>
    <row r="968" spans="1:7">
      <c r="A968" s="9">
        <f t="shared" si="75"/>
        <v>2011</v>
      </c>
      <c r="B968" s="9">
        <f>VLOOKUP($C968,Quarter_Month!$A$1:$B$13,2)</f>
        <v>3</v>
      </c>
      <c r="C968" s="9">
        <f t="shared" si="76"/>
        <v>8</v>
      </c>
      <c r="D968" s="9">
        <f t="shared" si="77"/>
        <v>25</v>
      </c>
      <c r="E968" s="8" t="str">
        <f t="shared" si="78"/>
        <v>20110825</v>
      </c>
      <c r="F968" s="24">
        <v>40780</v>
      </c>
      <c r="G968" s="25">
        <f t="shared" si="79"/>
        <v>40780</v>
      </c>
    </row>
    <row r="969" spans="1:7">
      <c r="A969" s="9">
        <f t="shared" si="75"/>
        <v>2011</v>
      </c>
      <c r="B969" s="9">
        <f>VLOOKUP($C969,Quarter_Month!$A$1:$B$13,2)</f>
        <v>3</v>
      </c>
      <c r="C969" s="9">
        <f t="shared" si="76"/>
        <v>8</v>
      </c>
      <c r="D969" s="9">
        <f t="shared" si="77"/>
        <v>26</v>
      </c>
      <c r="E969" s="8" t="str">
        <f t="shared" si="78"/>
        <v>20110826</v>
      </c>
      <c r="F969" s="24">
        <v>40781</v>
      </c>
      <c r="G969" s="25">
        <f t="shared" si="79"/>
        <v>40781</v>
      </c>
    </row>
    <row r="970" spans="1:7">
      <c r="A970" s="9">
        <f t="shared" si="75"/>
        <v>2011</v>
      </c>
      <c r="B970" s="9">
        <f>VLOOKUP($C970,Quarter_Month!$A$1:$B$13,2)</f>
        <v>3</v>
      </c>
      <c r="C970" s="9">
        <f t="shared" si="76"/>
        <v>8</v>
      </c>
      <c r="D970" s="9">
        <f t="shared" si="77"/>
        <v>27</v>
      </c>
      <c r="E970" s="8" t="str">
        <f t="shared" si="78"/>
        <v>20110827</v>
      </c>
      <c r="F970" s="24">
        <v>40782</v>
      </c>
      <c r="G970" s="25">
        <f t="shared" si="79"/>
        <v>40782</v>
      </c>
    </row>
    <row r="971" spans="1:7">
      <c r="A971" s="9">
        <f t="shared" si="75"/>
        <v>2011</v>
      </c>
      <c r="B971" s="9">
        <f>VLOOKUP($C971,Quarter_Month!$A$1:$B$13,2)</f>
        <v>3</v>
      </c>
      <c r="C971" s="9">
        <f t="shared" si="76"/>
        <v>8</v>
      </c>
      <c r="D971" s="9">
        <f t="shared" si="77"/>
        <v>28</v>
      </c>
      <c r="E971" s="8" t="str">
        <f t="shared" si="78"/>
        <v>20110828</v>
      </c>
      <c r="F971" s="24">
        <v>40783</v>
      </c>
      <c r="G971" s="25">
        <f t="shared" si="79"/>
        <v>40783</v>
      </c>
    </row>
    <row r="972" spans="1:7">
      <c r="A972" s="9">
        <f t="shared" si="75"/>
        <v>2011</v>
      </c>
      <c r="B972" s="9">
        <f>VLOOKUP($C972,Quarter_Month!$A$1:$B$13,2)</f>
        <v>3</v>
      </c>
      <c r="C972" s="9">
        <f t="shared" si="76"/>
        <v>8</v>
      </c>
      <c r="D972" s="9">
        <f t="shared" si="77"/>
        <v>29</v>
      </c>
      <c r="E972" s="8" t="str">
        <f t="shared" si="78"/>
        <v>20110829</v>
      </c>
      <c r="F972" s="24">
        <v>40784</v>
      </c>
      <c r="G972" s="25">
        <f t="shared" si="79"/>
        <v>40784</v>
      </c>
    </row>
    <row r="973" spans="1:7">
      <c r="A973" s="9">
        <f t="shared" si="75"/>
        <v>2011</v>
      </c>
      <c r="B973" s="9">
        <f>VLOOKUP($C973,Quarter_Month!$A$1:$B$13,2)</f>
        <v>3</v>
      </c>
      <c r="C973" s="9">
        <f t="shared" si="76"/>
        <v>8</v>
      </c>
      <c r="D973" s="9">
        <f t="shared" si="77"/>
        <v>30</v>
      </c>
      <c r="E973" s="8" t="str">
        <f t="shared" si="78"/>
        <v>20110830</v>
      </c>
      <c r="F973" s="24">
        <v>40785</v>
      </c>
      <c r="G973" s="25">
        <f t="shared" si="79"/>
        <v>40785</v>
      </c>
    </row>
    <row r="974" spans="1:7">
      <c r="A974" s="9">
        <f t="shared" si="75"/>
        <v>2011</v>
      </c>
      <c r="B974" s="9">
        <f>VLOOKUP($C974,Quarter_Month!$A$1:$B$13,2)</f>
        <v>3</v>
      </c>
      <c r="C974" s="9">
        <f t="shared" si="76"/>
        <v>8</v>
      </c>
      <c r="D974" s="9">
        <f t="shared" si="77"/>
        <v>31</v>
      </c>
      <c r="E974" s="8" t="str">
        <f t="shared" si="78"/>
        <v>20110831</v>
      </c>
      <c r="F974" s="24">
        <v>40786</v>
      </c>
      <c r="G974" s="25">
        <f t="shared" si="79"/>
        <v>40786</v>
      </c>
    </row>
    <row r="975" spans="1:7">
      <c r="A975" s="9">
        <f t="shared" si="75"/>
        <v>2011</v>
      </c>
      <c r="B975" s="9">
        <f>VLOOKUP($C975,Quarter_Month!$A$1:$B$13,2)</f>
        <v>3</v>
      </c>
      <c r="C975" s="9">
        <f t="shared" si="76"/>
        <v>9</v>
      </c>
      <c r="D975" s="9">
        <f t="shared" si="77"/>
        <v>1</v>
      </c>
      <c r="E975" s="8" t="str">
        <f t="shared" si="78"/>
        <v>20110901</v>
      </c>
      <c r="F975" s="24">
        <v>40787</v>
      </c>
      <c r="G975" s="25">
        <f t="shared" si="79"/>
        <v>40787</v>
      </c>
    </row>
    <row r="976" spans="1:7">
      <c r="A976" s="9">
        <f t="shared" si="75"/>
        <v>2011</v>
      </c>
      <c r="B976" s="9">
        <f>VLOOKUP($C976,Quarter_Month!$A$1:$B$13,2)</f>
        <v>3</v>
      </c>
      <c r="C976" s="9">
        <f t="shared" si="76"/>
        <v>9</v>
      </c>
      <c r="D976" s="9">
        <f t="shared" si="77"/>
        <v>2</v>
      </c>
      <c r="E976" s="8" t="str">
        <f t="shared" si="78"/>
        <v>20110902</v>
      </c>
      <c r="F976" s="24">
        <v>40788</v>
      </c>
      <c r="G976" s="25">
        <f t="shared" si="79"/>
        <v>40788</v>
      </c>
    </row>
    <row r="977" spans="1:7">
      <c r="A977" s="9">
        <f t="shared" si="75"/>
        <v>2011</v>
      </c>
      <c r="B977" s="9">
        <f>VLOOKUP($C977,Quarter_Month!$A$1:$B$13,2)</f>
        <v>3</v>
      </c>
      <c r="C977" s="9">
        <f t="shared" si="76"/>
        <v>9</v>
      </c>
      <c r="D977" s="9">
        <f t="shared" si="77"/>
        <v>3</v>
      </c>
      <c r="E977" s="8" t="str">
        <f t="shared" si="78"/>
        <v>20110903</v>
      </c>
      <c r="F977" s="24">
        <v>40789</v>
      </c>
      <c r="G977" s="25">
        <f t="shared" si="79"/>
        <v>40789</v>
      </c>
    </row>
    <row r="978" spans="1:7">
      <c r="A978" s="9">
        <f t="shared" si="75"/>
        <v>2011</v>
      </c>
      <c r="B978" s="9">
        <f>VLOOKUP($C978,Quarter_Month!$A$1:$B$13,2)</f>
        <v>3</v>
      </c>
      <c r="C978" s="9">
        <f t="shared" si="76"/>
        <v>9</v>
      </c>
      <c r="D978" s="9">
        <f t="shared" si="77"/>
        <v>4</v>
      </c>
      <c r="E978" s="8" t="str">
        <f t="shared" si="78"/>
        <v>20110904</v>
      </c>
      <c r="F978" s="24">
        <v>40790</v>
      </c>
      <c r="G978" s="25">
        <f t="shared" si="79"/>
        <v>40790</v>
      </c>
    </row>
    <row r="979" spans="1:7">
      <c r="A979" s="9">
        <f t="shared" si="75"/>
        <v>2011</v>
      </c>
      <c r="B979" s="9">
        <f>VLOOKUP($C979,Quarter_Month!$A$1:$B$13,2)</f>
        <v>3</v>
      </c>
      <c r="C979" s="9">
        <f t="shared" si="76"/>
        <v>9</v>
      </c>
      <c r="D979" s="9">
        <f t="shared" si="77"/>
        <v>5</v>
      </c>
      <c r="E979" s="8" t="str">
        <f t="shared" si="78"/>
        <v>20110905</v>
      </c>
      <c r="F979" s="24">
        <v>40791</v>
      </c>
      <c r="G979" s="25">
        <f t="shared" si="79"/>
        <v>40791</v>
      </c>
    </row>
    <row r="980" spans="1:7">
      <c r="A980" s="9">
        <f t="shared" si="75"/>
        <v>2011</v>
      </c>
      <c r="B980" s="9">
        <f>VLOOKUP($C980,Quarter_Month!$A$1:$B$13,2)</f>
        <v>3</v>
      </c>
      <c r="C980" s="9">
        <f t="shared" si="76"/>
        <v>9</v>
      </c>
      <c r="D980" s="9">
        <f t="shared" si="77"/>
        <v>6</v>
      </c>
      <c r="E980" s="8" t="str">
        <f t="shared" si="78"/>
        <v>20110906</v>
      </c>
      <c r="F980" s="24">
        <v>40792</v>
      </c>
      <c r="G980" s="25">
        <f t="shared" si="79"/>
        <v>40792</v>
      </c>
    </row>
    <row r="981" spans="1:7">
      <c r="A981" s="9">
        <f t="shared" si="75"/>
        <v>2011</v>
      </c>
      <c r="B981" s="9">
        <f>VLOOKUP($C981,Quarter_Month!$A$1:$B$13,2)</f>
        <v>3</v>
      </c>
      <c r="C981" s="9">
        <f t="shared" si="76"/>
        <v>9</v>
      </c>
      <c r="D981" s="9">
        <f t="shared" si="77"/>
        <v>7</v>
      </c>
      <c r="E981" s="8" t="str">
        <f t="shared" si="78"/>
        <v>20110907</v>
      </c>
      <c r="F981" s="24">
        <v>40793</v>
      </c>
      <c r="G981" s="25">
        <f t="shared" si="79"/>
        <v>40793</v>
      </c>
    </row>
    <row r="982" spans="1:7">
      <c r="A982" s="9">
        <f t="shared" si="75"/>
        <v>2011</v>
      </c>
      <c r="B982" s="9">
        <f>VLOOKUP($C982,Quarter_Month!$A$1:$B$13,2)</f>
        <v>3</v>
      </c>
      <c r="C982" s="9">
        <f t="shared" si="76"/>
        <v>9</v>
      </c>
      <c r="D982" s="9">
        <f t="shared" si="77"/>
        <v>8</v>
      </c>
      <c r="E982" s="8" t="str">
        <f t="shared" si="78"/>
        <v>20110908</v>
      </c>
      <c r="F982" s="24">
        <v>40794</v>
      </c>
      <c r="G982" s="25">
        <f t="shared" si="79"/>
        <v>40794</v>
      </c>
    </row>
    <row r="983" spans="1:7">
      <c r="A983" s="9">
        <f t="shared" si="75"/>
        <v>2011</v>
      </c>
      <c r="B983" s="9">
        <f>VLOOKUP($C983,Quarter_Month!$A$1:$B$13,2)</f>
        <v>3</v>
      </c>
      <c r="C983" s="9">
        <f t="shared" si="76"/>
        <v>9</v>
      </c>
      <c r="D983" s="9">
        <f t="shared" si="77"/>
        <v>9</v>
      </c>
      <c r="E983" s="8" t="str">
        <f t="shared" si="78"/>
        <v>20110909</v>
      </c>
      <c r="F983" s="24">
        <v>40795</v>
      </c>
      <c r="G983" s="25">
        <f t="shared" si="79"/>
        <v>40795</v>
      </c>
    </row>
    <row r="984" spans="1:7">
      <c r="A984" s="9">
        <f t="shared" si="75"/>
        <v>2011</v>
      </c>
      <c r="B984" s="9">
        <f>VLOOKUP($C984,Quarter_Month!$A$1:$B$13,2)</f>
        <v>3</v>
      </c>
      <c r="C984" s="9">
        <f t="shared" si="76"/>
        <v>9</v>
      </c>
      <c r="D984" s="9">
        <f t="shared" si="77"/>
        <v>10</v>
      </c>
      <c r="E984" s="8" t="str">
        <f t="shared" si="78"/>
        <v>20110910</v>
      </c>
      <c r="F984" s="24">
        <v>40796</v>
      </c>
      <c r="G984" s="25">
        <f t="shared" si="79"/>
        <v>40796</v>
      </c>
    </row>
    <row r="985" spans="1:7">
      <c r="A985" s="9">
        <f t="shared" si="75"/>
        <v>2011</v>
      </c>
      <c r="B985" s="9">
        <f>VLOOKUP($C985,Quarter_Month!$A$1:$B$13,2)</f>
        <v>3</v>
      </c>
      <c r="C985" s="9">
        <f t="shared" si="76"/>
        <v>9</v>
      </c>
      <c r="D985" s="9">
        <f t="shared" si="77"/>
        <v>11</v>
      </c>
      <c r="E985" s="8" t="str">
        <f t="shared" si="78"/>
        <v>20110911</v>
      </c>
      <c r="F985" s="24">
        <v>40797</v>
      </c>
      <c r="G985" s="25">
        <f t="shared" si="79"/>
        <v>40797</v>
      </c>
    </row>
    <row r="986" spans="1:7">
      <c r="A986" s="9">
        <f t="shared" si="75"/>
        <v>2011</v>
      </c>
      <c r="B986" s="9">
        <f>VLOOKUP($C986,Quarter_Month!$A$1:$B$13,2)</f>
        <v>3</v>
      </c>
      <c r="C986" s="9">
        <f t="shared" si="76"/>
        <v>9</v>
      </c>
      <c r="D986" s="9">
        <f t="shared" si="77"/>
        <v>12</v>
      </c>
      <c r="E986" s="8" t="str">
        <f t="shared" si="78"/>
        <v>20110912</v>
      </c>
      <c r="F986" s="24">
        <v>40798</v>
      </c>
      <c r="G986" s="25">
        <f t="shared" si="79"/>
        <v>40798</v>
      </c>
    </row>
    <row r="987" spans="1:7">
      <c r="A987" s="9">
        <f t="shared" si="75"/>
        <v>2011</v>
      </c>
      <c r="B987" s="9">
        <f>VLOOKUP($C987,Quarter_Month!$A$1:$B$13,2)</f>
        <v>3</v>
      </c>
      <c r="C987" s="9">
        <f t="shared" si="76"/>
        <v>9</v>
      </c>
      <c r="D987" s="9">
        <f t="shared" si="77"/>
        <v>13</v>
      </c>
      <c r="E987" s="8" t="str">
        <f t="shared" si="78"/>
        <v>20110913</v>
      </c>
      <c r="F987" s="24">
        <v>40799</v>
      </c>
      <c r="G987" s="25">
        <f t="shared" si="79"/>
        <v>40799</v>
      </c>
    </row>
    <row r="988" spans="1:7">
      <c r="A988" s="9">
        <f t="shared" si="75"/>
        <v>2011</v>
      </c>
      <c r="B988" s="9">
        <f>VLOOKUP($C988,Quarter_Month!$A$1:$B$13,2)</f>
        <v>3</v>
      </c>
      <c r="C988" s="9">
        <f t="shared" si="76"/>
        <v>9</v>
      </c>
      <c r="D988" s="9">
        <f t="shared" si="77"/>
        <v>14</v>
      </c>
      <c r="E988" s="8" t="str">
        <f t="shared" si="78"/>
        <v>20110914</v>
      </c>
      <c r="F988" s="24">
        <v>40800</v>
      </c>
      <c r="G988" s="25">
        <f t="shared" si="79"/>
        <v>40800</v>
      </c>
    </row>
    <row r="989" spans="1:7">
      <c r="A989" s="9">
        <f t="shared" si="75"/>
        <v>2011</v>
      </c>
      <c r="B989" s="9">
        <f>VLOOKUP($C989,Quarter_Month!$A$1:$B$13,2)</f>
        <v>3</v>
      </c>
      <c r="C989" s="9">
        <f t="shared" si="76"/>
        <v>9</v>
      </c>
      <c r="D989" s="9">
        <f t="shared" si="77"/>
        <v>15</v>
      </c>
      <c r="E989" s="8" t="str">
        <f t="shared" si="78"/>
        <v>20110915</v>
      </c>
      <c r="F989" s="24">
        <v>40801</v>
      </c>
      <c r="G989" s="25">
        <f t="shared" si="79"/>
        <v>40801</v>
      </c>
    </row>
    <row r="990" spans="1:7">
      <c r="A990" s="9">
        <f t="shared" si="75"/>
        <v>2011</v>
      </c>
      <c r="B990" s="9">
        <f>VLOOKUP($C990,Quarter_Month!$A$1:$B$13,2)</f>
        <v>3</v>
      </c>
      <c r="C990" s="9">
        <f t="shared" si="76"/>
        <v>9</v>
      </c>
      <c r="D990" s="9">
        <f t="shared" si="77"/>
        <v>16</v>
      </c>
      <c r="E990" s="8" t="str">
        <f t="shared" si="78"/>
        <v>20110916</v>
      </c>
      <c r="F990" s="24">
        <v>40802</v>
      </c>
      <c r="G990" s="25">
        <f t="shared" si="79"/>
        <v>40802</v>
      </c>
    </row>
    <row r="991" spans="1:7">
      <c r="A991" s="9">
        <f t="shared" si="75"/>
        <v>2011</v>
      </c>
      <c r="B991" s="9">
        <f>VLOOKUP($C991,Quarter_Month!$A$1:$B$13,2)</f>
        <v>3</v>
      </c>
      <c r="C991" s="9">
        <f t="shared" si="76"/>
        <v>9</v>
      </c>
      <c r="D991" s="9">
        <f t="shared" si="77"/>
        <v>17</v>
      </c>
      <c r="E991" s="8" t="str">
        <f t="shared" si="78"/>
        <v>20110917</v>
      </c>
      <c r="F991" s="24">
        <v>40803</v>
      </c>
      <c r="G991" s="25">
        <f t="shared" si="79"/>
        <v>40803</v>
      </c>
    </row>
    <row r="992" spans="1:7">
      <c r="A992" s="9">
        <f t="shared" si="75"/>
        <v>2011</v>
      </c>
      <c r="B992" s="9">
        <f>VLOOKUP($C992,Quarter_Month!$A$1:$B$13,2)</f>
        <v>3</v>
      </c>
      <c r="C992" s="9">
        <f t="shared" si="76"/>
        <v>9</v>
      </c>
      <c r="D992" s="9">
        <f t="shared" si="77"/>
        <v>18</v>
      </c>
      <c r="E992" s="8" t="str">
        <f t="shared" si="78"/>
        <v>20110918</v>
      </c>
      <c r="F992" s="24">
        <v>40804</v>
      </c>
      <c r="G992" s="25">
        <f t="shared" si="79"/>
        <v>40804</v>
      </c>
    </row>
    <row r="993" spans="1:7">
      <c r="A993" s="9">
        <f t="shared" si="75"/>
        <v>2011</v>
      </c>
      <c r="B993" s="9">
        <f>VLOOKUP($C993,Quarter_Month!$A$1:$B$13,2)</f>
        <v>3</v>
      </c>
      <c r="C993" s="9">
        <f t="shared" si="76"/>
        <v>9</v>
      </c>
      <c r="D993" s="9">
        <f t="shared" si="77"/>
        <v>19</v>
      </c>
      <c r="E993" s="8" t="str">
        <f t="shared" si="78"/>
        <v>20110919</v>
      </c>
      <c r="F993" s="24">
        <v>40805</v>
      </c>
      <c r="G993" s="25">
        <f t="shared" si="79"/>
        <v>40805</v>
      </c>
    </row>
    <row r="994" spans="1:7">
      <c r="A994" s="9">
        <f t="shared" si="75"/>
        <v>2011</v>
      </c>
      <c r="B994" s="9">
        <f>VLOOKUP($C994,Quarter_Month!$A$1:$B$13,2)</f>
        <v>3</v>
      </c>
      <c r="C994" s="9">
        <f t="shared" si="76"/>
        <v>9</v>
      </c>
      <c r="D994" s="9">
        <f t="shared" si="77"/>
        <v>20</v>
      </c>
      <c r="E994" s="8" t="str">
        <f t="shared" si="78"/>
        <v>20110920</v>
      </c>
      <c r="F994" s="24">
        <v>40806</v>
      </c>
      <c r="G994" s="25">
        <f t="shared" si="79"/>
        <v>40806</v>
      </c>
    </row>
    <row r="995" spans="1:7">
      <c r="A995" s="9">
        <f t="shared" si="75"/>
        <v>2011</v>
      </c>
      <c r="B995" s="9">
        <f>VLOOKUP($C995,Quarter_Month!$A$1:$B$13,2)</f>
        <v>3</v>
      </c>
      <c r="C995" s="9">
        <f t="shared" si="76"/>
        <v>9</v>
      </c>
      <c r="D995" s="9">
        <f t="shared" si="77"/>
        <v>21</v>
      </c>
      <c r="E995" s="8" t="str">
        <f t="shared" si="78"/>
        <v>20110921</v>
      </c>
      <c r="F995" s="24">
        <v>40807</v>
      </c>
      <c r="G995" s="25">
        <f t="shared" si="79"/>
        <v>40807</v>
      </c>
    </row>
    <row r="996" spans="1:7">
      <c r="A996" s="9">
        <f t="shared" si="75"/>
        <v>2011</v>
      </c>
      <c r="B996" s="9">
        <f>VLOOKUP($C996,Quarter_Month!$A$1:$B$13,2)</f>
        <v>3</v>
      </c>
      <c r="C996" s="9">
        <f t="shared" si="76"/>
        <v>9</v>
      </c>
      <c r="D996" s="9">
        <f t="shared" si="77"/>
        <v>22</v>
      </c>
      <c r="E996" s="8" t="str">
        <f t="shared" si="78"/>
        <v>20110922</v>
      </c>
      <c r="F996" s="24">
        <v>40808</v>
      </c>
      <c r="G996" s="25">
        <f t="shared" si="79"/>
        <v>40808</v>
      </c>
    </row>
    <row r="997" spans="1:7">
      <c r="A997" s="9">
        <f t="shared" si="75"/>
        <v>2011</v>
      </c>
      <c r="B997" s="9">
        <f>VLOOKUP($C997,Quarter_Month!$A$1:$B$13,2)</f>
        <v>3</v>
      </c>
      <c r="C997" s="9">
        <f t="shared" si="76"/>
        <v>9</v>
      </c>
      <c r="D997" s="9">
        <f t="shared" si="77"/>
        <v>23</v>
      </c>
      <c r="E997" s="8" t="str">
        <f t="shared" si="78"/>
        <v>20110923</v>
      </c>
      <c r="F997" s="24">
        <v>40809</v>
      </c>
      <c r="G997" s="25">
        <f t="shared" si="79"/>
        <v>40809</v>
      </c>
    </row>
    <row r="998" spans="1:7">
      <c r="A998" s="9">
        <f t="shared" si="75"/>
        <v>2011</v>
      </c>
      <c r="B998" s="9">
        <f>VLOOKUP($C998,Quarter_Month!$A$1:$B$13,2)</f>
        <v>3</v>
      </c>
      <c r="C998" s="9">
        <f t="shared" si="76"/>
        <v>9</v>
      </c>
      <c r="D998" s="9">
        <f t="shared" si="77"/>
        <v>24</v>
      </c>
      <c r="E998" s="8" t="str">
        <f t="shared" si="78"/>
        <v>20110924</v>
      </c>
      <c r="F998" s="24">
        <v>40810</v>
      </c>
      <c r="G998" s="25">
        <f t="shared" si="79"/>
        <v>40810</v>
      </c>
    </row>
    <row r="999" spans="1:7">
      <c r="A999" s="9">
        <f t="shared" si="75"/>
        <v>2011</v>
      </c>
      <c r="B999" s="9">
        <f>VLOOKUP($C999,Quarter_Month!$A$1:$B$13,2)</f>
        <v>3</v>
      </c>
      <c r="C999" s="9">
        <f t="shared" si="76"/>
        <v>9</v>
      </c>
      <c r="D999" s="9">
        <f t="shared" si="77"/>
        <v>25</v>
      </c>
      <c r="E999" s="8" t="str">
        <f t="shared" si="78"/>
        <v>20110925</v>
      </c>
      <c r="F999" s="24">
        <v>40811</v>
      </c>
      <c r="G999" s="25">
        <f t="shared" si="79"/>
        <v>40811</v>
      </c>
    </row>
    <row r="1000" spans="1:7">
      <c r="A1000" s="9">
        <f t="shared" si="75"/>
        <v>2011</v>
      </c>
      <c r="B1000" s="9">
        <f>VLOOKUP($C1000,Quarter_Month!$A$1:$B$13,2)</f>
        <v>3</v>
      </c>
      <c r="C1000" s="9">
        <f t="shared" si="76"/>
        <v>9</v>
      </c>
      <c r="D1000" s="9">
        <f t="shared" si="77"/>
        <v>26</v>
      </c>
      <c r="E1000" s="8" t="str">
        <f t="shared" si="78"/>
        <v>20110926</v>
      </c>
      <c r="F1000" s="24">
        <v>40812</v>
      </c>
      <c r="G1000" s="25">
        <f t="shared" si="79"/>
        <v>40812</v>
      </c>
    </row>
    <row r="1001" spans="1:7">
      <c r="A1001" s="9">
        <f t="shared" si="75"/>
        <v>2011</v>
      </c>
      <c r="B1001" s="9">
        <f>VLOOKUP($C1001,Quarter_Month!$A$1:$B$13,2)</f>
        <v>3</v>
      </c>
      <c r="C1001" s="9">
        <f t="shared" si="76"/>
        <v>9</v>
      </c>
      <c r="D1001" s="9">
        <f t="shared" si="77"/>
        <v>27</v>
      </c>
      <c r="E1001" s="8" t="str">
        <f t="shared" si="78"/>
        <v>20110927</v>
      </c>
      <c r="F1001" s="24">
        <v>40813</v>
      </c>
      <c r="G1001" s="25">
        <f t="shared" si="79"/>
        <v>40813</v>
      </c>
    </row>
    <row r="1002" spans="1:7">
      <c r="A1002" s="9">
        <f t="shared" si="75"/>
        <v>2011</v>
      </c>
      <c r="B1002" s="9">
        <f>VLOOKUP($C1002,Quarter_Month!$A$1:$B$13,2)</f>
        <v>3</v>
      </c>
      <c r="C1002" s="9">
        <f t="shared" si="76"/>
        <v>9</v>
      </c>
      <c r="D1002" s="9">
        <f t="shared" si="77"/>
        <v>28</v>
      </c>
      <c r="E1002" s="8" t="str">
        <f t="shared" si="78"/>
        <v>20110928</v>
      </c>
      <c r="F1002" s="24">
        <v>40814</v>
      </c>
      <c r="G1002" s="25">
        <f t="shared" si="79"/>
        <v>40814</v>
      </c>
    </row>
    <row r="1003" spans="1:7">
      <c r="A1003" s="9">
        <f t="shared" si="75"/>
        <v>2011</v>
      </c>
      <c r="B1003" s="9">
        <f>VLOOKUP($C1003,Quarter_Month!$A$1:$B$13,2)</f>
        <v>3</v>
      </c>
      <c r="C1003" s="9">
        <f t="shared" si="76"/>
        <v>9</v>
      </c>
      <c r="D1003" s="9">
        <f t="shared" si="77"/>
        <v>29</v>
      </c>
      <c r="E1003" s="8" t="str">
        <f t="shared" si="78"/>
        <v>20110929</v>
      </c>
      <c r="F1003" s="24">
        <v>40815</v>
      </c>
      <c r="G1003" s="25">
        <f t="shared" si="79"/>
        <v>40815</v>
      </c>
    </row>
    <row r="1004" spans="1:7">
      <c r="A1004" s="9">
        <f t="shared" si="75"/>
        <v>2011</v>
      </c>
      <c r="B1004" s="9">
        <f>VLOOKUP($C1004,Quarter_Month!$A$1:$B$13,2)</f>
        <v>3</v>
      </c>
      <c r="C1004" s="9">
        <f t="shared" si="76"/>
        <v>9</v>
      </c>
      <c r="D1004" s="9">
        <f t="shared" si="77"/>
        <v>30</v>
      </c>
      <c r="E1004" s="8" t="str">
        <f t="shared" si="78"/>
        <v>20110930</v>
      </c>
      <c r="F1004" s="24">
        <v>40816</v>
      </c>
      <c r="G1004" s="25">
        <f t="shared" si="79"/>
        <v>40816</v>
      </c>
    </row>
    <row r="1005" spans="1:7">
      <c r="A1005" s="9">
        <f t="shared" si="75"/>
        <v>2011</v>
      </c>
      <c r="B1005" s="9">
        <f>VLOOKUP($C1005,Quarter_Month!$A$1:$B$13,2)</f>
        <v>4</v>
      </c>
      <c r="C1005" s="9">
        <f t="shared" si="76"/>
        <v>10</v>
      </c>
      <c r="D1005" s="9">
        <f t="shared" si="77"/>
        <v>1</v>
      </c>
      <c r="E1005" s="8" t="str">
        <f t="shared" si="78"/>
        <v>20111001</v>
      </c>
      <c r="F1005" s="24">
        <v>40817</v>
      </c>
      <c r="G1005" s="25">
        <f t="shared" si="79"/>
        <v>40817</v>
      </c>
    </row>
    <row r="1006" spans="1:7">
      <c r="A1006" s="9">
        <f t="shared" si="75"/>
        <v>2011</v>
      </c>
      <c r="B1006" s="9">
        <f>VLOOKUP($C1006,Quarter_Month!$A$1:$B$13,2)</f>
        <v>4</v>
      </c>
      <c r="C1006" s="9">
        <f t="shared" si="76"/>
        <v>10</v>
      </c>
      <c r="D1006" s="9">
        <f t="shared" si="77"/>
        <v>2</v>
      </c>
      <c r="E1006" s="8" t="str">
        <f t="shared" si="78"/>
        <v>20111002</v>
      </c>
      <c r="F1006" s="24">
        <v>40818</v>
      </c>
      <c r="G1006" s="25">
        <f t="shared" si="79"/>
        <v>40818</v>
      </c>
    </row>
    <row r="1007" spans="1:7">
      <c r="A1007" s="9">
        <f t="shared" si="75"/>
        <v>2011</v>
      </c>
      <c r="B1007" s="9">
        <f>VLOOKUP($C1007,Quarter_Month!$A$1:$B$13,2)</f>
        <v>4</v>
      </c>
      <c r="C1007" s="9">
        <f t="shared" si="76"/>
        <v>10</v>
      </c>
      <c r="D1007" s="9">
        <f t="shared" si="77"/>
        <v>3</v>
      </c>
      <c r="E1007" s="8" t="str">
        <f t="shared" si="78"/>
        <v>20111003</v>
      </c>
      <c r="F1007" s="24">
        <v>40819</v>
      </c>
      <c r="G1007" s="25">
        <f t="shared" si="79"/>
        <v>40819</v>
      </c>
    </row>
    <row r="1008" spans="1:7">
      <c r="A1008" s="9">
        <f t="shared" si="75"/>
        <v>2011</v>
      </c>
      <c r="B1008" s="9">
        <f>VLOOKUP($C1008,Quarter_Month!$A$1:$B$13,2)</f>
        <v>4</v>
      </c>
      <c r="C1008" s="9">
        <f t="shared" si="76"/>
        <v>10</v>
      </c>
      <c r="D1008" s="9">
        <f t="shared" si="77"/>
        <v>4</v>
      </c>
      <c r="E1008" s="8" t="str">
        <f t="shared" si="78"/>
        <v>20111004</v>
      </c>
      <c r="F1008" s="24">
        <v>40820</v>
      </c>
      <c r="G1008" s="25">
        <f t="shared" si="79"/>
        <v>40820</v>
      </c>
    </row>
    <row r="1009" spans="1:7">
      <c r="A1009" s="9">
        <f t="shared" ref="A1009:A1072" si="80">YEAR(F1009)</f>
        <v>2011</v>
      </c>
      <c r="B1009" s="9">
        <f>VLOOKUP($C1009,Quarter_Month!$A$1:$B$13,2)</f>
        <v>4</v>
      </c>
      <c r="C1009" s="9">
        <f t="shared" ref="C1009:C1072" si="81">MONTH(F1009)</f>
        <v>10</v>
      </c>
      <c r="D1009" s="9">
        <f t="shared" ref="D1009:D1072" si="82">DAY(F1009)</f>
        <v>5</v>
      </c>
      <c r="E1009" s="8" t="str">
        <f t="shared" ref="E1009:E1072" si="83">CONCATENATE(A1009,IF(LEN(C1009)=1,"0"&amp;C1009,C1009),IF(LEN(D1009)=1,"0"&amp;D1009,D1009))</f>
        <v>20111005</v>
      </c>
      <c r="F1009" s="24">
        <v>40821</v>
      </c>
      <c r="G1009" s="25">
        <f t="shared" si="79"/>
        <v>40821</v>
      </c>
    </row>
    <row r="1010" spans="1:7">
      <c r="A1010" s="9">
        <f t="shared" si="80"/>
        <v>2011</v>
      </c>
      <c r="B1010" s="9">
        <f>VLOOKUP($C1010,Quarter_Month!$A$1:$B$13,2)</f>
        <v>4</v>
      </c>
      <c r="C1010" s="9">
        <f t="shared" si="81"/>
        <v>10</v>
      </c>
      <c r="D1010" s="9">
        <f t="shared" si="82"/>
        <v>6</v>
      </c>
      <c r="E1010" s="8" t="str">
        <f t="shared" si="83"/>
        <v>20111006</v>
      </c>
      <c r="F1010" s="24">
        <v>40822</v>
      </c>
      <c r="G1010" s="25">
        <f t="shared" si="79"/>
        <v>40822</v>
      </c>
    </row>
    <row r="1011" spans="1:7">
      <c r="A1011" s="9">
        <f t="shared" si="80"/>
        <v>2011</v>
      </c>
      <c r="B1011" s="9">
        <f>VLOOKUP($C1011,Quarter_Month!$A$1:$B$13,2)</f>
        <v>4</v>
      </c>
      <c r="C1011" s="9">
        <f t="shared" si="81"/>
        <v>10</v>
      </c>
      <c r="D1011" s="9">
        <f t="shared" si="82"/>
        <v>7</v>
      </c>
      <c r="E1011" s="8" t="str">
        <f t="shared" si="83"/>
        <v>20111007</v>
      </c>
      <c r="F1011" s="24">
        <v>40823</v>
      </c>
      <c r="G1011" s="25">
        <f t="shared" si="79"/>
        <v>40823</v>
      </c>
    </row>
    <row r="1012" spans="1:7">
      <c r="A1012" s="9">
        <f t="shared" si="80"/>
        <v>2011</v>
      </c>
      <c r="B1012" s="9">
        <f>VLOOKUP($C1012,Quarter_Month!$A$1:$B$13,2)</f>
        <v>4</v>
      </c>
      <c r="C1012" s="9">
        <f t="shared" si="81"/>
        <v>10</v>
      </c>
      <c r="D1012" s="9">
        <f t="shared" si="82"/>
        <v>8</v>
      </c>
      <c r="E1012" s="8" t="str">
        <f t="shared" si="83"/>
        <v>20111008</v>
      </c>
      <c r="F1012" s="24">
        <v>40824</v>
      </c>
      <c r="G1012" s="25">
        <f t="shared" si="79"/>
        <v>40824</v>
      </c>
    </row>
    <row r="1013" spans="1:7">
      <c r="A1013" s="9">
        <f t="shared" si="80"/>
        <v>2011</v>
      </c>
      <c r="B1013" s="9">
        <f>VLOOKUP($C1013,Quarter_Month!$A$1:$B$13,2)</f>
        <v>4</v>
      </c>
      <c r="C1013" s="9">
        <f t="shared" si="81"/>
        <v>10</v>
      </c>
      <c r="D1013" s="9">
        <f t="shared" si="82"/>
        <v>9</v>
      </c>
      <c r="E1013" s="8" t="str">
        <f t="shared" si="83"/>
        <v>20111009</v>
      </c>
      <c r="F1013" s="24">
        <v>40825</v>
      </c>
      <c r="G1013" s="25">
        <f t="shared" si="79"/>
        <v>40825</v>
      </c>
    </row>
    <row r="1014" spans="1:7">
      <c r="A1014" s="9">
        <f t="shared" si="80"/>
        <v>2011</v>
      </c>
      <c r="B1014" s="9">
        <f>VLOOKUP($C1014,Quarter_Month!$A$1:$B$13,2)</f>
        <v>4</v>
      </c>
      <c r="C1014" s="9">
        <f t="shared" si="81"/>
        <v>10</v>
      </c>
      <c r="D1014" s="9">
        <f t="shared" si="82"/>
        <v>10</v>
      </c>
      <c r="E1014" s="8" t="str">
        <f t="shared" si="83"/>
        <v>20111010</v>
      </c>
      <c r="F1014" s="24">
        <v>40826</v>
      </c>
      <c r="G1014" s="25">
        <f t="shared" si="79"/>
        <v>40826</v>
      </c>
    </row>
    <row r="1015" spans="1:7">
      <c r="A1015" s="9">
        <f t="shared" si="80"/>
        <v>2011</v>
      </c>
      <c r="B1015" s="9">
        <f>VLOOKUP($C1015,Quarter_Month!$A$1:$B$13,2)</f>
        <v>4</v>
      </c>
      <c r="C1015" s="9">
        <f t="shared" si="81"/>
        <v>10</v>
      </c>
      <c r="D1015" s="9">
        <f t="shared" si="82"/>
        <v>11</v>
      </c>
      <c r="E1015" s="8" t="str">
        <f t="shared" si="83"/>
        <v>20111011</v>
      </c>
      <c r="F1015" s="24">
        <v>40827</v>
      </c>
      <c r="G1015" s="25">
        <f t="shared" si="79"/>
        <v>40827</v>
      </c>
    </row>
    <row r="1016" spans="1:7">
      <c r="A1016" s="9">
        <f t="shared" si="80"/>
        <v>2011</v>
      </c>
      <c r="B1016" s="9">
        <f>VLOOKUP($C1016,Quarter_Month!$A$1:$B$13,2)</f>
        <v>4</v>
      </c>
      <c r="C1016" s="9">
        <f t="shared" si="81"/>
        <v>10</v>
      </c>
      <c r="D1016" s="9">
        <f t="shared" si="82"/>
        <v>12</v>
      </c>
      <c r="E1016" s="8" t="str">
        <f t="shared" si="83"/>
        <v>20111012</v>
      </c>
      <c r="F1016" s="24">
        <v>40828</v>
      </c>
      <c r="G1016" s="25">
        <f t="shared" si="79"/>
        <v>40828</v>
      </c>
    </row>
    <row r="1017" spans="1:7">
      <c r="A1017" s="9">
        <f t="shared" si="80"/>
        <v>2011</v>
      </c>
      <c r="B1017" s="9">
        <f>VLOOKUP($C1017,Quarter_Month!$A$1:$B$13,2)</f>
        <v>4</v>
      </c>
      <c r="C1017" s="9">
        <f t="shared" si="81"/>
        <v>10</v>
      </c>
      <c r="D1017" s="9">
        <f t="shared" si="82"/>
        <v>13</v>
      </c>
      <c r="E1017" s="8" t="str">
        <f t="shared" si="83"/>
        <v>20111013</v>
      </c>
      <c r="F1017" s="24">
        <v>40829</v>
      </c>
      <c r="G1017" s="25">
        <f t="shared" si="79"/>
        <v>40829</v>
      </c>
    </row>
    <row r="1018" spans="1:7">
      <c r="A1018" s="9">
        <f t="shared" si="80"/>
        <v>2011</v>
      </c>
      <c r="B1018" s="9">
        <f>VLOOKUP($C1018,Quarter_Month!$A$1:$B$13,2)</f>
        <v>4</v>
      </c>
      <c r="C1018" s="9">
        <f t="shared" si="81"/>
        <v>10</v>
      </c>
      <c r="D1018" s="9">
        <f t="shared" si="82"/>
        <v>14</v>
      </c>
      <c r="E1018" s="8" t="str">
        <f t="shared" si="83"/>
        <v>20111014</v>
      </c>
      <c r="F1018" s="24">
        <v>40830</v>
      </c>
      <c r="G1018" s="25">
        <f t="shared" si="79"/>
        <v>40830</v>
      </c>
    </row>
    <row r="1019" spans="1:7">
      <c r="A1019" s="9">
        <f t="shared" si="80"/>
        <v>2011</v>
      </c>
      <c r="B1019" s="9">
        <f>VLOOKUP($C1019,Quarter_Month!$A$1:$B$13,2)</f>
        <v>4</v>
      </c>
      <c r="C1019" s="9">
        <f t="shared" si="81"/>
        <v>10</v>
      </c>
      <c r="D1019" s="9">
        <f t="shared" si="82"/>
        <v>15</v>
      </c>
      <c r="E1019" s="8" t="str">
        <f t="shared" si="83"/>
        <v>20111015</v>
      </c>
      <c r="F1019" s="24">
        <v>40831</v>
      </c>
      <c r="G1019" s="25">
        <f t="shared" si="79"/>
        <v>40831</v>
      </c>
    </row>
    <row r="1020" spans="1:7">
      <c r="A1020" s="9">
        <f t="shared" si="80"/>
        <v>2011</v>
      </c>
      <c r="B1020" s="9">
        <f>VLOOKUP($C1020,Quarter_Month!$A$1:$B$13,2)</f>
        <v>4</v>
      </c>
      <c r="C1020" s="9">
        <f t="shared" si="81"/>
        <v>10</v>
      </c>
      <c r="D1020" s="9">
        <f t="shared" si="82"/>
        <v>16</v>
      </c>
      <c r="E1020" s="8" t="str">
        <f t="shared" si="83"/>
        <v>20111016</v>
      </c>
      <c r="F1020" s="24">
        <v>40832</v>
      </c>
      <c r="G1020" s="25">
        <f t="shared" si="79"/>
        <v>40832</v>
      </c>
    </row>
    <row r="1021" spans="1:7">
      <c r="A1021" s="9">
        <f t="shared" si="80"/>
        <v>2011</v>
      </c>
      <c r="B1021" s="9">
        <f>VLOOKUP($C1021,Quarter_Month!$A$1:$B$13,2)</f>
        <v>4</v>
      </c>
      <c r="C1021" s="9">
        <f t="shared" si="81"/>
        <v>10</v>
      </c>
      <c r="D1021" s="9">
        <f t="shared" si="82"/>
        <v>17</v>
      </c>
      <c r="E1021" s="8" t="str">
        <f t="shared" si="83"/>
        <v>20111017</v>
      </c>
      <c r="F1021" s="24">
        <v>40833</v>
      </c>
      <c r="G1021" s="25">
        <f t="shared" si="79"/>
        <v>40833</v>
      </c>
    </row>
    <row r="1022" spans="1:7">
      <c r="A1022" s="9">
        <f t="shared" si="80"/>
        <v>2011</v>
      </c>
      <c r="B1022" s="9">
        <f>VLOOKUP($C1022,Quarter_Month!$A$1:$B$13,2)</f>
        <v>4</v>
      </c>
      <c r="C1022" s="9">
        <f t="shared" si="81"/>
        <v>10</v>
      </c>
      <c r="D1022" s="9">
        <f t="shared" si="82"/>
        <v>18</v>
      </c>
      <c r="E1022" s="8" t="str">
        <f t="shared" si="83"/>
        <v>20111018</v>
      </c>
      <c r="F1022" s="24">
        <v>40834</v>
      </c>
      <c r="G1022" s="25">
        <f t="shared" si="79"/>
        <v>40834</v>
      </c>
    </row>
    <row r="1023" spans="1:7">
      <c r="A1023" s="9">
        <f t="shared" si="80"/>
        <v>2011</v>
      </c>
      <c r="B1023" s="9">
        <f>VLOOKUP($C1023,Quarter_Month!$A$1:$B$13,2)</f>
        <v>4</v>
      </c>
      <c r="C1023" s="9">
        <f t="shared" si="81"/>
        <v>10</v>
      </c>
      <c r="D1023" s="9">
        <f t="shared" si="82"/>
        <v>19</v>
      </c>
      <c r="E1023" s="8" t="str">
        <f t="shared" si="83"/>
        <v>20111019</v>
      </c>
      <c r="F1023" s="24">
        <v>40835</v>
      </c>
      <c r="G1023" s="25">
        <f t="shared" si="79"/>
        <v>40835</v>
      </c>
    </row>
    <row r="1024" spans="1:7">
      <c r="A1024" s="9">
        <f t="shared" si="80"/>
        <v>2011</v>
      </c>
      <c r="B1024" s="9">
        <f>VLOOKUP($C1024,Quarter_Month!$A$1:$B$13,2)</f>
        <v>4</v>
      </c>
      <c r="C1024" s="9">
        <f t="shared" si="81"/>
        <v>10</v>
      </c>
      <c r="D1024" s="9">
        <f t="shared" si="82"/>
        <v>20</v>
      </c>
      <c r="E1024" s="8" t="str">
        <f t="shared" si="83"/>
        <v>20111020</v>
      </c>
      <c r="F1024" s="24">
        <v>40836</v>
      </c>
      <c r="G1024" s="25">
        <f t="shared" si="79"/>
        <v>40836</v>
      </c>
    </row>
    <row r="1025" spans="1:7">
      <c r="A1025" s="9">
        <f t="shared" si="80"/>
        <v>2011</v>
      </c>
      <c r="B1025" s="9">
        <f>VLOOKUP($C1025,Quarter_Month!$A$1:$B$13,2)</f>
        <v>4</v>
      </c>
      <c r="C1025" s="9">
        <f t="shared" si="81"/>
        <v>10</v>
      </c>
      <c r="D1025" s="9">
        <f t="shared" si="82"/>
        <v>21</v>
      </c>
      <c r="E1025" s="8" t="str">
        <f t="shared" si="83"/>
        <v>20111021</v>
      </c>
      <c r="F1025" s="24">
        <v>40837</v>
      </c>
      <c r="G1025" s="25">
        <f t="shared" si="79"/>
        <v>40837</v>
      </c>
    </row>
    <row r="1026" spans="1:7">
      <c r="A1026" s="9">
        <f t="shared" si="80"/>
        <v>2011</v>
      </c>
      <c r="B1026" s="9">
        <f>VLOOKUP($C1026,Quarter_Month!$A$1:$B$13,2)</f>
        <v>4</v>
      </c>
      <c r="C1026" s="9">
        <f t="shared" si="81"/>
        <v>10</v>
      </c>
      <c r="D1026" s="9">
        <f t="shared" si="82"/>
        <v>22</v>
      </c>
      <c r="E1026" s="8" t="str">
        <f t="shared" si="83"/>
        <v>20111022</v>
      </c>
      <c r="F1026" s="24">
        <v>40838</v>
      </c>
      <c r="G1026" s="25">
        <f t="shared" si="79"/>
        <v>40838</v>
      </c>
    </row>
    <row r="1027" spans="1:7">
      <c r="A1027" s="9">
        <f t="shared" si="80"/>
        <v>2011</v>
      </c>
      <c r="B1027" s="9">
        <f>VLOOKUP($C1027,Quarter_Month!$A$1:$B$13,2)</f>
        <v>4</v>
      </c>
      <c r="C1027" s="9">
        <f t="shared" si="81"/>
        <v>10</v>
      </c>
      <c r="D1027" s="9">
        <f t="shared" si="82"/>
        <v>23</v>
      </c>
      <c r="E1027" s="8" t="str">
        <f t="shared" si="83"/>
        <v>20111023</v>
      </c>
      <c r="F1027" s="24">
        <v>40839</v>
      </c>
      <c r="G1027" s="25">
        <f t="shared" ref="G1027:G1090" si="84">F1027</f>
        <v>40839</v>
      </c>
    </row>
    <row r="1028" spans="1:7">
      <c r="A1028" s="9">
        <f t="shared" si="80"/>
        <v>2011</v>
      </c>
      <c r="B1028" s="9">
        <f>VLOOKUP($C1028,Quarter_Month!$A$1:$B$13,2)</f>
        <v>4</v>
      </c>
      <c r="C1028" s="9">
        <f t="shared" si="81"/>
        <v>10</v>
      </c>
      <c r="D1028" s="9">
        <f t="shared" si="82"/>
        <v>24</v>
      </c>
      <c r="E1028" s="8" t="str">
        <f t="shared" si="83"/>
        <v>20111024</v>
      </c>
      <c r="F1028" s="24">
        <v>40840</v>
      </c>
      <c r="G1028" s="25">
        <f t="shared" si="84"/>
        <v>40840</v>
      </c>
    </row>
    <row r="1029" spans="1:7">
      <c r="A1029" s="9">
        <f t="shared" si="80"/>
        <v>2011</v>
      </c>
      <c r="B1029" s="9">
        <f>VLOOKUP($C1029,Quarter_Month!$A$1:$B$13,2)</f>
        <v>4</v>
      </c>
      <c r="C1029" s="9">
        <f t="shared" si="81"/>
        <v>10</v>
      </c>
      <c r="D1029" s="9">
        <f t="shared" si="82"/>
        <v>25</v>
      </c>
      <c r="E1029" s="8" t="str">
        <f t="shared" si="83"/>
        <v>20111025</v>
      </c>
      <c r="F1029" s="24">
        <v>40841</v>
      </c>
      <c r="G1029" s="25">
        <f t="shared" si="84"/>
        <v>40841</v>
      </c>
    </row>
    <row r="1030" spans="1:7">
      <c r="A1030" s="9">
        <f t="shared" si="80"/>
        <v>2011</v>
      </c>
      <c r="B1030" s="9">
        <f>VLOOKUP($C1030,Quarter_Month!$A$1:$B$13,2)</f>
        <v>4</v>
      </c>
      <c r="C1030" s="9">
        <f t="shared" si="81"/>
        <v>10</v>
      </c>
      <c r="D1030" s="9">
        <f t="shared" si="82"/>
        <v>26</v>
      </c>
      <c r="E1030" s="8" t="str">
        <f t="shared" si="83"/>
        <v>20111026</v>
      </c>
      <c r="F1030" s="24">
        <v>40842</v>
      </c>
      <c r="G1030" s="25">
        <f t="shared" si="84"/>
        <v>40842</v>
      </c>
    </row>
    <row r="1031" spans="1:7">
      <c r="A1031" s="9">
        <f t="shared" si="80"/>
        <v>2011</v>
      </c>
      <c r="B1031" s="9">
        <f>VLOOKUP($C1031,Quarter_Month!$A$1:$B$13,2)</f>
        <v>4</v>
      </c>
      <c r="C1031" s="9">
        <f t="shared" si="81"/>
        <v>10</v>
      </c>
      <c r="D1031" s="9">
        <f t="shared" si="82"/>
        <v>27</v>
      </c>
      <c r="E1031" s="8" t="str">
        <f t="shared" si="83"/>
        <v>20111027</v>
      </c>
      <c r="F1031" s="24">
        <v>40843</v>
      </c>
      <c r="G1031" s="25">
        <f t="shared" si="84"/>
        <v>40843</v>
      </c>
    </row>
    <row r="1032" spans="1:7">
      <c r="A1032" s="9">
        <f t="shared" si="80"/>
        <v>2011</v>
      </c>
      <c r="B1032" s="9">
        <f>VLOOKUP($C1032,Quarter_Month!$A$1:$B$13,2)</f>
        <v>4</v>
      </c>
      <c r="C1032" s="9">
        <f t="shared" si="81"/>
        <v>10</v>
      </c>
      <c r="D1032" s="9">
        <f t="shared" si="82"/>
        <v>28</v>
      </c>
      <c r="E1032" s="8" t="str">
        <f t="shared" si="83"/>
        <v>20111028</v>
      </c>
      <c r="F1032" s="24">
        <v>40844</v>
      </c>
      <c r="G1032" s="25">
        <f t="shared" si="84"/>
        <v>40844</v>
      </c>
    </row>
    <row r="1033" spans="1:7">
      <c r="A1033" s="9">
        <f t="shared" si="80"/>
        <v>2011</v>
      </c>
      <c r="B1033" s="9">
        <f>VLOOKUP($C1033,Quarter_Month!$A$1:$B$13,2)</f>
        <v>4</v>
      </c>
      <c r="C1033" s="9">
        <f t="shared" si="81"/>
        <v>10</v>
      </c>
      <c r="D1033" s="9">
        <f t="shared" si="82"/>
        <v>29</v>
      </c>
      <c r="E1033" s="8" t="str">
        <f t="shared" si="83"/>
        <v>20111029</v>
      </c>
      <c r="F1033" s="24">
        <v>40845</v>
      </c>
      <c r="G1033" s="25">
        <f t="shared" si="84"/>
        <v>40845</v>
      </c>
    </row>
    <row r="1034" spans="1:7">
      <c r="A1034" s="9">
        <f t="shared" si="80"/>
        <v>2011</v>
      </c>
      <c r="B1034" s="9">
        <f>VLOOKUP($C1034,Quarter_Month!$A$1:$B$13,2)</f>
        <v>4</v>
      </c>
      <c r="C1034" s="9">
        <f t="shared" si="81"/>
        <v>10</v>
      </c>
      <c r="D1034" s="9">
        <f t="shared" si="82"/>
        <v>30</v>
      </c>
      <c r="E1034" s="8" t="str">
        <f t="shared" si="83"/>
        <v>20111030</v>
      </c>
      <c r="F1034" s="24">
        <v>40846</v>
      </c>
      <c r="G1034" s="25">
        <f t="shared" si="84"/>
        <v>40846</v>
      </c>
    </row>
    <row r="1035" spans="1:7">
      <c r="A1035" s="9">
        <f t="shared" si="80"/>
        <v>2011</v>
      </c>
      <c r="B1035" s="9">
        <f>VLOOKUP($C1035,Quarter_Month!$A$1:$B$13,2)</f>
        <v>4</v>
      </c>
      <c r="C1035" s="9">
        <f t="shared" si="81"/>
        <v>10</v>
      </c>
      <c r="D1035" s="9">
        <f t="shared" si="82"/>
        <v>31</v>
      </c>
      <c r="E1035" s="8" t="str">
        <f t="shared" si="83"/>
        <v>20111031</v>
      </c>
      <c r="F1035" s="24">
        <v>40847</v>
      </c>
      <c r="G1035" s="25">
        <f t="shared" si="84"/>
        <v>40847</v>
      </c>
    </row>
    <row r="1036" spans="1:7">
      <c r="A1036" s="9">
        <f t="shared" si="80"/>
        <v>2011</v>
      </c>
      <c r="B1036" s="9">
        <f>VLOOKUP($C1036,Quarter_Month!$A$1:$B$13,2)</f>
        <v>4</v>
      </c>
      <c r="C1036" s="9">
        <f t="shared" si="81"/>
        <v>11</v>
      </c>
      <c r="D1036" s="9">
        <f t="shared" si="82"/>
        <v>1</v>
      </c>
      <c r="E1036" s="8" t="str">
        <f t="shared" si="83"/>
        <v>20111101</v>
      </c>
      <c r="F1036" s="24">
        <v>40848</v>
      </c>
      <c r="G1036" s="25">
        <f t="shared" si="84"/>
        <v>40848</v>
      </c>
    </row>
    <row r="1037" spans="1:7">
      <c r="A1037" s="9">
        <f t="shared" si="80"/>
        <v>2011</v>
      </c>
      <c r="B1037" s="9">
        <f>VLOOKUP($C1037,Quarter_Month!$A$1:$B$13,2)</f>
        <v>4</v>
      </c>
      <c r="C1037" s="9">
        <f t="shared" si="81"/>
        <v>11</v>
      </c>
      <c r="D1037" s="9">
        <f t="shared" si="82"/>
        <v>2</v>
      </c>
      <c r="E1037" s="8" t="str">
        <f t="shared" si="83"/>
        <v>20111102</v>
      </c>
      <c r="F1037" s="24">
        <v>40849</v>
      </c>
      <c r="G1037" s="25">
        <f t="shared" si="84"/>
        <v>40849</v>
      </c>
    </row>
    <row r="1038" spans="1:7">
      <c r="A1038" s="9">
        <f t="shared" si="80"/>
        <v>2011</v>
      </c>
      <c r="B1038" s="9">
        <f>VLOOKUP($C1038,Quarter_Month!$A$1:$B$13,2)</f>
        <v>4</v>
      </c>
      <c r="C1038" s="9">
        <f t="shared" si="81"/>
        <v>11</v>
      </c>
      <c r="D1038" s="9">
        <f t="shared" si="82"/>
        <v>3</v>
      </c>
      <c r="E1038" s="8" t="str">
        <f t="shared" si="83"/>
        <v>20111103</v>
      </c>
      <c r="F1038" s="24">
        <v>40850</v>
      </c>
      <c r="G1038" s="25">
        <f t="shared" si="84"/>
        <v>40850</v>
      </c>
    </row>
    <row r="1039" spans="1:7">
      <c r="A1039" s="9">
        <f t="shared" si="80"/>
        <v>2011</v>
      </c>
      <c r="B1039" s="9">
        <f>VLOOKUP($C1039,Quarter_Month!$A$1:$B$13,2)</f>
        <v>4</v>
      </c>
      <c r="C1039" s="9">
        <f t="shared" si="81"/>
        <v>11</v>
      </c>
      <c r="D1039" s="9">
        <f t="shared" si="82"/>
        <v>4</v>
      </c>
      <c r="E1039" s="8" t="str">
        <f t="shared" si="83"/>
        <v>20111104</v>
      </c>
      <c r="F1039" s="24">
        <v>40851</v>
      </c>
      <c r="G1039" s="25">
        <f t="shared" si="84"/>
        <v>40851</v>
      </c>
    </row>
    <row r="1040" spans="1:7">
      <c r="A1040" s="9">
        <f t="shared" si="80"/>
        <v>2011</v>
      </c>
      <c r="B1040" s="9">
        <f>VLOOKUP($C1040,Quarter_Month!$A$1:$B$13,2)</f>
        <v>4</v>
      </c>
      <c r="C1040" s="9">
        <f t="shared" si="81"/>
        <v>11</v>
      </c>
      <c r="D1040" s="9">
        <f t="shared" si="82"/>
        <v>5</v>
      </c>
      <c r="E1040" s="8" t="str">
        <f t="shared" si="83"/>
        <v>20111105</v>
      </c>
      <c r="F1040" s="24">
        <v>40852</v>
      </c>
      <c r="G1040" s="25">
        <f t="shared" si="84"/>
        <v>40852</v>
      </c>
    </row>
    <row r="1041" spans="1:7">
      <c r="A1041" s="9">
        <f t="shared" si="80"/>
        <v>2011</v>
      </c>
      <c r="B1041" s="9">
        <f>VLOOKUP($C1041,Quarter_Month!$A$1:$B$13,2)</f>
        <v>4</v>
      </c>
      <c r="C1041" s="9">
        <f t="shared" si="81"/>
        <v>11</v>
      </c>
      <c r="D1041" s="9">
        <f t="shared" si="82"/>
        <v>6</v>
      </c>
      <c r="E1041" s="8" t="str">
        <f t="shared" si="83"/>
        <v>20111106</v>
      </c>
      <c r="F1041" s="24">
        <v>40853</v>
      </c>
      <c r="G1041" s="25">
        <f t="shared" si="84"/>
        <v>40853</v>
      </c>
    </row>
    <row r="1042" spans="1:7">
      <c r="A1042" s="9">
        <f t="shared" si="80"/>
        <v>2011</v>
      </c>
      <c r="B1042" s="9">
        <f>VLOOKUP($C1042,Quarter_Month!$A$1:$B$13,2)</f>
        <v>4</v>
      </c>
      <c r="C1042" s="9">
        <f t="shared" si="81"/>
        <v>11</v>
      </c>
      <c r="D1042" s="9">
        <f t="shared" si="82"/>
        <v>7</v>
      </c>
      <c r="E1042" s="8" t="str">
        <f t="shared" si="83"/>
        <v>20111107</v>
      </c>
      <c r="F1042" s="24">
        <v>40854</v>
      </c>
      <c r="G1042" s="25">
        <f t="shared" si="84"/>
        <v>40854</v>
      </c>
    </row>
    <row r="1043" spans="1:7">
      <c r="A1043" s="9">
        <f t="shared" si="80"/>
        <v>2011</v>
      </c>
      <c r="B1043" s="9">
        <f>VLOOKUP($C1043,Quarter_Month!$A$1:$B$13,2)</f>
        <v>4</v>
      </c>
      <c r="C1043" s="9">
        <f t="shared" si="81"/>
        <v>11</v>
      </c>
      <c r="D1043" s="9">
        <f t="shared" si="82"/>
        <v>8</v>
      </c>
      <c r="E1043" s="8" t="str">
        <f t="shared" si="83"/>
        <v>20111108</v>
      </c>
      <c r="F1043" s="24">
        <v>40855</v>
      </c>
      <c r="G1043" s="25">
        <f t="shared" si="84"/>
        <v>40855</v>
      </c>
    </row>
    <row r="1044" spans="1:7">
      <c r="A1044" s="9">
        <f t="shared" si="80"/>
        <v>2011</v>
      </c>
      <c r="B1044" s="9">
        <f>VLOOKUP($C1044,Quarter_Month!$A$1:$B$13,2)</f>
        <v>4</v>
      </c>
      <c r="C1044" s="9">
        <f t="shared" si="81"/>
        <v>11</v>
      </c>
      <c r="D1044" s="9">
        <f t="shared" si="82"/>
        <v>9</v>
      </c>
      <c r="E1044" s="8" t="str">
        <f t="shared" si="83"/>
        <v>20111109</v>
      </c>
      <c r="F1044" s="24">
        <v>40856</v>
      </c>
      <c r="G1044" s="25">
        <f t="shared" si="84"/>
        <v>40856</v>
      </c>
    </row>
    <row r="1045" spans="1:7">
      <c r="A1045" s="9">
        <f t="shared" si="80"/>
        <v>2011</v>
      </c>
      <c r="B1045" s="9">
        <f>VLOOKUP($C1045,Quarter_Month!$A$1:$B$13,2)</f>
        <v>4</v>
      </c>
      <c r="C1045" s="9">
        <f t="shared" si="81"/>
        <v>11</v>
      </c>
      <c r="D1045" s="9">
        <f t="shared" si="82"/>
        <v>10</v>
      </c>
      <c r="E1045" s="8" t="str">
        <f t="shared" si="83"/>
        <v>20111110</v>
      </c>
      <c r="F1045" s="24">
        <v>40857</v>
      </c>
      <c r="G1045" s="25">
        <f t="shared" si="84"/>
        <v>40857</v>
      </c>
    </row>
    <row r="1046" spans="1:7">
      <c r="A1046" s="9">
        <f t="shared" si="80"/>
        <v>2011</v>
      </c>
      <c r="B1046" s="9">
        <f>VLOOKUP($C1046,Quarter_Month!$A$1:$B$13,2)</f>
        <v>4</v>
      </c>
      <c r="C1046" s="9">
        <f t="shared" si="81"/>
        <v>11</v>
      </c>
      <c r="D1046" s="9">
        <f t="shared" si="82"/>
        <v>11</v>
      </c>
      <c r="E1046" s="8" t="str">
        <f t="shared" si="83"/>
        <v>20111111</v>
      </c>
      <c r="F1046" s="24">
        <v>40858</v>
      </c>
      <c r="G1046" s="25">
        <f t="shared" si="84"/>
        <v>40858</v>
      </c>
    </row>
    <row r="1047" spans="1:7">
      <c r="A1047" s="9">
        <f t="shared" si="80"/>
        <v>2011</v>
      </c>
      <c r="B1047" s="9">
        <f>VLOOKUP($C1047,Quarter_Month!$A$1:$B$13,2)</f>
        <v>4</v>
      </c>
      <c r="C1047" s="9">
        <f t="shared" si="81"/>
        <v>11</v>
      </c>
      <c r="D1047" s="9">
        <f t="shared" si="82"/>
        <v>12</v>
      </c>
      <c r="E1047" s="8" t="str">
        <f t="shared" si="83"/>
        <v>20111112</v>
      </c>
      <c r="F1047" s="24">
        <v>40859</v>
      </c>
      <c r="G1047" s="25">
        <f t="shared" si="84"/>
        <v>40859</v>
      </c>
    </row>
    <row r="1048" spans="1:7">
      <c r="A1048" s="9">
        <f t="shared" si="80"/>
        <v>2011</v>
      </c>
      <c r="B1048" s="9">
        <f>VLOOKUP($C1048,Quarter_Month!$A$1:$B$13,2)</f>
        <v>4</v>
      </c>
      <c r="C1048" s="9">
        <f t="shared" si="81"/>
        <v>11</v>
      </c>
      <c r="D1048" s="9">
        <f t="shared" si="82"/>
        <v>13</v>
      </c>
      <c r="E1048" s="8" t="str">
        <f t="shared" si="83"/>
        <v>20111113</v>
      </c>
      <c r="F1048" s="24">
        <v>40860</v>
      </c>
      <c r="G1048" s="25">
        <f t="shared" si="84"/>
        <v>40860</v>
      </c>
    </row>
    <row r="1049" spans="1:7">
      <c r="A1049" s="9">
        <f t="shared" si="80"/>
        <v>2011</v>
      </c>
      <c r="B1049" s="9">
        <f>VLOOKUP($C1049,Quarter_Month!$A$1:$B$13,2)</f>
        <v>4</v>
      </c>
      <c r="C1049" s="9">
        <f t="shared" si="81"/>
        <v>11</v>
      </c>
      <c r="D1049" s="9">
        <f t="shared" si="82"/>
        <v>14</v>
      </c>
      <c r="E1049" s="8" t="str">
        <f t="shared" si="83"/>
        <v>20111114</v>
      </c>
      <c r="F1049" s="24">
        <v>40861</v>
      </c>
      <c r="G1049" s="25">
        <f t="shared" si="84"/>
        <v>40861</v>
      </c>
    </row>
    <row r="1050" spans="1:7">
      <c r="A1050" s="9">
        <f t="shared" si="80"/>
        <v>2011</v>
      </c>
      <c r="B1050" s="9">
        <f>VLOOKUP($C1050,Quarter_Month!$A$1:$B$13,2)</f>
        <v>4</v>
      </c>
      <c r="C1050" s="9">
        <f t="shared" si="81"/>
        <v>11</v>
      </c>
      <c r="D1050" s="9">
        <f t="shared" si="82"/>
        <v>15</v>
      </c>
      <c r="E1050" s="8" t="str">
        <f t="shared" si="83"/>
        <v>20111115</v>
      </c>
      <c r="F1050" s="24">
        <v>40862</v>
      </c>
      <c r="G1050" s="25">
        <f t="shared" si="84"/>
        <v>40862</v>
      </c>
    </row>
    <row r="1051" spans="1:7">
      <c r="A1051" s="9">
        <f t="shared" si="80"/>
        <v>2011</v>
      </c>
      <c r="B1051" s="9">
        <f>VLOOKUP($C1051,Quarter_Month!$A$1:$B$13,2)</f>
        <v>4</v>
      </c>
      <c r="C1051" s="9">
        <f t="shared" si="81"/>
        <v>11</v>
      </c>
      <c r="D1051" s="9">
        <f t="shared" si="82"/>
        <v>16</v>
      </c>
      <c r="E1051" s="8" t="str">
        <f t="shared" si="83"/>
        <v>20111116</v>
      </c>
      <c r="F1051" s="24">
        <v>40863</v>
      </c>
      <c r="G1051" s="25">
        <f t="shared" si="84"/>
        <v>40863</v>
      </c>
    </row>
    <row r="1052" spans="1:7">
      <c r="A1052" s="9">
        <f t="shared" si="80"/>
        <v>2011</v>
      </c>
      <c r="B1052" s="9">
        <f>VLOOKUP($C1052,Quarter_Month!$A$1:$B$13,2)</f>
        <v>4</v>
      </c>
      <c r="C1052" s="9">
        <f t="shared" si="81"/>
        <v>11</v>
      </c>
      <c r="D1052" s="9">
        <f t="shared" si="82"/>
        <v>17</v>
      </c>
      <c r="E1052" s="8" t="str">
        <f t="shared" si="83"/>
        <v>20111117</v>
      </c>
      <c r="F1052" s="24">
        <v>40864</v>
      </c>
      <c r="G1052" s="25">
        <f t="shared" si="84"/>
        <v>40864</v>
      </c>
    </row>
    <row r="1053" spans="1:7">
      <c r="A1053" s="9">
        <f t="shared" si="80"/>
        <v>2011</v>
      </c>
      <c r="B1053" s="9">
        <f>VLOOKUP($C1053,Quarter_Month!$A$1:$B$13,2)</f>
        <v>4</v>
      </c>
      <c r="C1053" s="9">
        <f t="shared" si="81"/>
        <v>11</v>
      </c>
      <c r="D1053" s="9">
        <f t="shared" si="82"/>
        <v>18</v>
      </c>
      <c r="E1053" s="8" t="str">
        <f t="shared" si="83"/>
        <v>20111118</v>
      </c>
      <c r="F1053" s="24">
        <v>40865</v>
      </c>
      <c r="G1053" s="25">
        <f t="shared" si="84"/>
        <v>40865</v>
      </c>
    </row>
    <row r="1054" spans="1:7">
      <c r="A1054" s="9">
        <f t="shared" si="80"/>
        <v>2011</v>
      </c>
      <c r="B1054" s="9">
        <f>VLOOKUP($C1054,Quarter_Month!$A$1:$B$13,2)</f>
        <v>4</v>
      </c>
      <c r="C1054" s="9">
        <f t="shared" si="81"/>
        <v>11</v>
      </c>
      <c r="D1054" s="9">
        <f t="shared" si="82"/>
        <v>19</v>
      </c>
      <c r="E1054" s="8" t="str">
        <f t="shared" si="83"/>
        <v>20111119</v>
      </c>
      <c r="F1054" s="24">
        <v>40866</v>
      </c>
      <c r="G1054" s="25">
        <f t="shared" si="84"/>
        <v>40866</v>
      </c>
    </row>
    <row r="1055" spans="1:7">
      <c r="A1055" s="9">
        <f t="shared" si="80"/>
        <v>2011</v>
      </c>
      <c r="B1055" s="9">
        <f>VLOOKUP($C1055,Quarter_Month!$A$1:$B$13,2)</f>
        <v>4</v>
      </c>
      <c r="C1055" s="9">
        <f t="shared" si="81"/>
        <v>11</v>
      </c>
      <c r="D1055" s="9">
        <f t="shared" si="82"/>
        <v>20</v>
      </c>
      <c r="E1055" s="8" t="str">
        <f t="shared" si="83"/>
        <v>20111120</v>
      </c>
      <c r="F1055" s="24">
        <v>40867</v>
      </c>
      <c r="G1055" s="25">
        <f t="shared" si="84"/>
        <v>40867</v>
      </c>
    </row>
    <row r="1056" spans="1:7">
      <c r="A1056" s="9">
        <f t="shared" si="80"/>
        <v>2011</v>
      </c>
      <c r="B1056" s="9">
        <f>VLOOKUP($C1056,Quarter_Month!$A$1:$B$13,2)</f>
        <v>4</v>
      </c>
      <c r="C1056" s="9">
        <f t="shared" si="81"/>
        <v>11</v>
      </c>
      <c r="D1056" s="9">
        <f t="shared" si="82"/>
        <v>21</v>
      </c>
      <c r="E1056" s="8" t="str">
        <f t="shared" si="83"/>
        <v>20111121</v>
      </c>
      <c r="F1056" s="24">
        <v>40868</v>
      </c>
      <c r="G1056" s="25">
        <f t="shared" si="84"/>
        <v>40868</v>
      </c>
    </row>
    <row r="1057" spans="1:7">
      <c r="A1057" s="9">
        <f t="shared" si="80"/>
        <v>2011</v>
      </c>
      <c r="B1057" s="9">
        <f>VLOOKUP($C1057,Quarter_Month!$A$1:$B$13,2)</f>
        <v>4</v>
      </c>
      <c r="C1057" s="9">
        <f t="shared" si="81"/>
        <v>11</v>
      </c>
      <c r="D1057" s="9">
        <f t="shared" si="82"/>
        <v>22</v>
      </c>
      <c r="E1057" s="8" t="str">
        <f t="shared" si="83"/>
        <v>20111122</v>
      </c>
      <c r="F1057" s="24">
        <v>40869</v>
      </c>
      <c r="G1057" s="25">
        <f t="shared" si="84"/>
        <v>40869</v>
      </c>
    </row>
    <row r="1058" spans="1:7">
      <c r="A1058" s="9">
        <f t="shared" si="80"/>
        <v>2011</v>
      </c>
      <c r="B1058" s="9">
        <f>VLOOKUP($C1058,Quarter_Month!$A$1:$B$13,2)</f>
        <v>4</v>
      </c>
      <c r="C1058" s="9">
        <f t="shared" si="81"/>
        <v>11</v>
      </c>
      <c r="D1058" s="9">
        <f t="shared" si="82"/>
        <v>23</v>
      </c>
      <c r="E1058" s="8" t="str">
        <f t="shared" si="83"/>
        <v>20111123</v>
      </c>
      <c r="F1058" s="24">
        <v>40870</v>
      </c>
      <c r="G1058" s="25">
        <f t="shared" si="84"/>
        <v>40870</v>
      </c>
    </row>
    <row r="1059" spans="1:7">
      <c r="A1059" s="9">
        <f t="shared" si="80"/>
        <v>2011</v>
      </c>
      <c r="B1059" s="9">
        <f>VLOOKUP($C1059,Quarter_Month!$A$1:$B$13,2)</f>
        <v>4</v>
      </c>
      <c r="C1059" s="9">
        <f t="shared" si="81"/>
        <v>11</v>
      </c>
      <c r="D1059" s="9">
        <f t="shared" si="82"/>
        <v>24</v>
      </c>
      <c r="E1059" s="8" t="str">
        <f t="shared" si="83"/>
        <v>20111124</v>
      </c>
      <c r="F1059" s="24">
        <v>40871</v>
      </c>
      <c r="G1059" s="25">
        <f t="shared" si="84"/>
        <v>40871</v>
      </c>
    </row>
    <row r="1060" spans="1:7">
      <c r="A1060" s="9">
        <f t="shared" si="80"/>
        <v>2011</v>
      </c>
      <c r="B1060" s="9">
        <f>VLOOKUP($C1060,Quarter_Month!$A$1:$B$13,2)</f>
        <v>4</v>
      </c>
      <c r="C1060" s="9">
        <f t="shared" si="81"/>
        <v>11</v>
      </c>
      <c r="D1060" s="9">
        <f t="shared" si="82"/>
        <v>25</v>
      </c>
      <c r="E1060" s="8" t="str">
        <f t="shared" si="83"/>
        <v>20111125</v>
      </c>
      <c r="F1060" s="24">
        <v>40872</v>
      </c>
      <c r="G1060" s="25">
        <f t="shared" si="84"/>
        <v>40872</v>
      </c>
    </row>
    <row r="1061" spans="1:7">
      <c r="A1061" s="9">
        <f t="shared" si="80"/>
        <v>2011</v>
      </c>
      <c r="B1061" s="9">
        <f>VLOOKUP($C1061,Quarter_Month!$A$1:$B$13,2)</f>
        <v>4</v>
      </c>
      <c r="C1061" s="9">
        <f t="shared" si="81"/>
        <v>11</v>
      </c>
      <c r="D1061" s="9">
        <f t="shared" si="82"/>
        <v>26</v>
      </c>
      <c r="E1061" s="8" t="str">
        <f t="shared" si="83"/>
        <v>20111126</v>
      </c>
      <c r="F1061" s="24">
        <v>40873</v>
      </c>
      <c r="G1061" s="25">
        <f t="shared" si="84"/>
        <v>40873</v>
      </c>
    </row>
    <row r="1062" spans="1:7">
      <c r="A1062" s="9">
        <f t="shared" si="80"/>
        <v>2011</v>
      </c>
      <c r="B1062" s="9">
        <f>VLOOKUP($C1062,Quarter_Month!$A$1:$B$13,2)</f>
        <v>4</v>
      </c>
      <c r="C1062" s="9">
        <f t="shared" si="81"/>
        <v>11</v>
      </c>
      <c r="D1062" s="9">
        <f t="shared" si="82"/>
        <v>27</v>
      </c>
      <c r="E1062" s="8" t="str">
        <f t="shared" si="83"/>
        <v>20111127</v>
      </c>
      <c r="F1062" s="24">
        <v>40874</v>
      </c>
      <c r="G1062" s="25">
        <f t="shared" si="84"/>
        <v>40874</v>
      </c>
    </row>
    <row r="1063" spans="1:7">
      <c r="A1063" s="9">
        <f t="shared" si="80"/>
        <v>2011</v>
      </c>
      <c r="B1063" s="9">
        <f>VLOOKUP($C1063,Quarter_Month!$A$1:$B$13,2)</f>
        <v>4</v>
      </c>
      <c r="C1063" s="9">
        <f t="shared" si="81"/>
        <v>11</v>
      </c>
      <c r="D1063" s="9">
        <f t="shared" si="82"/>
        <v>28</v>
      </c>
      <c r="E1063" s="8" t="str">
        <f t="shared" si="83"/>
        <v>20111128</v>
      </c>
      <c r="F1063" s="24">
        <v>40875</v>
      </c>
      <c r="G1063" s="25">
        <f t="shared" si="84"/>
        <v>40875</v>
      </c>
    </row>
    <row r="1064" spans="1:7">
      <c r="A1064" s="9">
        <f t="shared" si="80"/>
        <v>2011</v>
      </c>
      <c r="B1064" s="9">
        <f>VLOOKUP($C1064,Quarter_Month!$A$1:$B$13,2)</f>
        <v>4</v>
      </c>
      <c r="C1064" s="9">
        <f t="shared" si="81"/>
        <v>11</v>
      </c>
      <c r="D1064" s="9">
        <f t="shared" si="82"/>
        <v>29</v>
      </c>
      <c r="E1064" s="8" t="str">
        <f t="shared" si="83"/>
        <v>20111129</v>
      </c>
      <c r="F1064" s="24">
        <v>40876</v>
      </c>
      <c r="G1064" s="25">
        <f t="shared" si="84"/>
        <v>40876</v>
      </c>
    </row>
    <row r="1065" spans="1:7">
      <c r="A1065" s="9">
        <f t="shared" si="80"/>
        <v>2011</v>
      </c>
      <c r="B1065" s="9">
        <f>VLOOKUP($C1065,Quarter_Month!$A$1:$B$13,2)</f>
        <v>4</v>
      </c>
      <c r="C1065" s="9">
        <f t="shared" si="81"/>
        <v>11</v>
      </c>
      <c r="D1065" s="9">
        <f t="shared" si="82"/>
        <v>30</v>
      </c>
      <c r="E1065" s="8" t="str">
        <f t="shared" si="83"/>
        <v>20111130</v>
      </c>
      <c r="F1065" s="24">
        <v>40877</v>
      </c>
      <c r="G1065" s="25">
        <f t="shared" si="84"/>
        <v>40877</v>
      </c>
    </row>
    <row r="1066" spans="1:7">
      <c r="A1066" s="9">
        <f t="shared" si="80"/>
        <v>2011</v>
      </c>
      <c r="B1066" s="9">
        <f>VLOOKUP($C1066,Quarter_Month!$A$1:$B$13,2)</f>
        <v>4</v>
      </c>
      <c r="C1066" s="9">
        <f t="shared" si="81"/>
        <v>12</v>
      </c>
      <c r="D1066" s="9">
        <f t="shared" si="82"/>
        <v>1</v>
      </c>
      <c r="E1066" s="8" t="str">
        <f t="shared" si="83"/>
        <v>20111201</v>
      </c>
      <c r="F1066" s="24">
        <v>40878</v>
      </c>
      <c r="G1066" s="25">
        <f t="shared" si="84"/>
        <v>40878</v>
      </c>
    </row>
    <row r="1067" spans="1:7">
      <c r="A1067" s="9">
        <f t="shared" si="80"/>
        <v>2011</v>
      </c>
      <c r="B1067" s="9">
        <f>VLOOKUP($C1067,Quarter_Month!$A$1:$B$13,2)</f>
        <v>4</v>
      </c>
      <c r="C1067" s="9">
        <f t="shared" si="81"/>
        <v>12</v>
      </c>
      <c r="D1067" s="9">
        <f t="shared" si="82"/>
        <v>2</v>
      </c>
      <c r="E1067" s="8" t="str">
        <f t="shared" si="83"/>
        <v>20111202</v>
      </c>
      <c r="F1067" s="24">
        <v>40879</v>
      </c>
      <c r="G1067" s="25">
        <f t="shared" si="84"/>
        <v>40879</v>
      </c>
    </row>
    <row r="1068" spans="1:7">
      <c r="A1068" s="9">
        <f t="shared" si="80"/>
        <v>2011</v>
      </c>
      <c r="B1068" s="9">
        <f>VLOOKUP($C1068,Quarter_Month!$A$1:$B$13,2)</f>
        <v>4</v>
      </c>
      <c r="C1068" s="9">
        <f t="shared" si="81"/>
        <v>12</v>
      </c>
      <c r="D1068" s="9">
        <f t="shared" si="82"/>
        <v>3</v>
      </c>
      <c r="E1068" s="8" t="str">
        <f t="shared" si="83"/>
        <v>20111203</v>
      </c>
      <c r="F1068" s="24">
        <v>40880</v>
      </c>
      <c r="G1068" s="25">
        <f t="shared" si="84"/>
        <v>40880</v>
      </c>
    </row>
    <row r="1069" spans="1:7">
      <c r="A1069" s="9">
        <f t="shared" si="80"/>
        <v>2011</v>
      </c>
      <c r="B1069" s="9">
        <f>VLOOKUP($C1069,Quarter_Month!$A$1:$B$13,2)</f>
        <v>4</v>
      </c>
      <c r="C1069" s="9">
        <f t="shared" si="81"/>
        <v>12</v>
      </c>
      <c r="D1069" s="9">
        <f t="shared" si="82"/>
        <v>4</v>
      </c>
      <c r="E1069" s="8" t="str">
        <f t="shared" si="83"/>
        <v>20111204</v>
      </c>
      <c r="F1069" s="24">
        <v>40881</v>
      </c>
      <c r="G1069" s="25">
        <f t="shared" si="84"/>
        <v>40881</v>
      </c>
    </row>
    <row r="1070" spans="1:7">
      <c r="A1070" s="9">
        <f t="shared" si="80"/>
        <v>2011</v>
      </c>
      <c r="B1070" s="9">
        <f>VLOOKUP($C1070,Quarter_Month!$A$1:$B$13,2)</f>
        <v>4</v>
      </c>
      <c r="C1070" s="9">
        <f t="shared" si="81"/>
        <v>12</v>
      </c>
      <c r="D1070" s="9">
        <f t="shared" si="82"/>
        <v>5</v>
      </c>
      <c r="E1070" s="8" t="str">
        <f t="shared" si="83"/>
        <v>20111205</v>
      </c>
      <c r="F1070" s="24">
        <v>40882</v>
      </c>
      <c r="G1070" s="25">
        <f t="shared" si="84"/>
        <v>40882</v>
      </c>
    </row>
    <row r="1071" spans="1:7">
      <c r="A1071" s="9">
        <f t="shared" si="80"/>
        <v>2011</v>
      </c>
      <c r="B1071" s="9">
        <f>VLOOKUP($C1071,Quarter_Month!$A$1:$B$13,2)</f>
        <v>4</v>
      </c>
      <c r="C1071" s="9">
        <f t="shared" si="81"/>
        <v>12</v>
      </c>
      <c r="D1071" s="9">
        <f t="shared" si="82"/>
        <v>6</v>
      </c>
      <c r="E1071" s="8" t="str">
        <f t="shared" si="83"/>
        <v>20111206</v>
      </c>
      <c r="F1071" s="24">
        <v>40883</v>
      </c>
      <c r="G1071" s="25">
        <f t="shared" si="84"/>
        <v>40883</v>
      </c>
    </row>
    <row r="1072" spans="1:7">
      <c r="A1072" s="9">
        <f t="shared" si="80"/>
        <v>2011</v>
      </c>
      <c r="B1072" s="9">
        <f>VLOOKUP($C1072,Quarter_Month!$A$1:$B$13,2)</f>
        <v>4</v>
      </c>
      <c r="C1072" s="9">
        <f t="shared" si="81"/>
        <v>12</v>
      </c>
      <c r="D1072" s="9">
        <f t="shared" si="82"/>
        <v>7</v>
      </c>
      <c r="E1072" s="8" t="str">
        <f t="shared" si="83"/>
        <v>20111207</v>
      </c>
      <c r="F1072" s="24">
        <v>40884</v>
      </c>
      <c r="G1072" s="25">
        <f t="shared" si="84"/>
        <v>40884</v>
      </c>
    </row>
    <row r="1073" spans="1:7">
      <c r="A1073" s="9">
        <f t="shared" ref="A1073:A1136" si="85">YEAR(F1073)</f>
        <v>2011</v>
      </c>
      <c r="B1073" s="9">
        <f>VLOOKUP($C1073,Quarter_Month!$A$1:$B$13,2)</f>
        <v>4</v>
      </c>
      <c r="C1073" s="9">
        <f t="shared" ref="C1073:C1136" si="86">MONTH(F1073)</f>
        <v>12</v>
      </c>
      <c r="D1073" s="9">
        <f t="shared" ref="D1073:D1136" si="87">DAY(F1073)</f>
        <v>8</v>
      </c>
      <c r="E1073" s="8" t="str">
        <f t="shared" ref="E1073:E1136" si="88">CONCATENATE(A1073,IF(LEN(C1073)=1,"0"&amp;C1073,C1073),IF(LEN(D1073)=1,"0"&amp;D1073,D1073))</f>
        <v>20111208</v>
      </c>
      <c r="F1073" s="24">
        <v>40885</v>
      </c>
      <c r="G1073" s="25">
        <f t="shared" si="84"/>
        <v>40885</v>
      </c>
    </row>
    <row r="1074" spans="1:7">
      <c r="A1074" s="9">
        <f t="shared" si="85"/>
        <v>2011</v>
      </c>
      <c r="B1074" s="9">
        <f>VLOOKUP($C1074,Quarter_Month!$A$1:$B$13,2)</f>
        <v>4</v>
      </c>
      <c r="C1074" s="9">
        <f t="shared" si="86"/>
        <v>12</v>
      </c>
      <c r="D1074" s="9">
        <f t="shared" si="87"/>
        <v>9</v>
      </c>
      <c r="E1074" s="8" t="str">
        <f t="shared" si="88"/>
        <v>20111209</v>
      </c>
      <c r="F1074" s="24">
        <v>40886</v>
      </c>
      <c r="G1074" s="25">
        <f t="shared" si="84"/>
        <v>40886</v>
      </c>
    </row>
    <row r="1075" spans="1:7">
      <c r="A1075" s="9">
        <f t="shared" si="85"/>
        <v>2011</v>
      </c>
      <c r="B1075" s="9">
        <f>VLOOKUP($C1075,Quarter_Month!$A$1:$B$13,2)</f>
        <v>4</v>
      </c>
      <c r="C1075" s="9">
        <f t="shared" si="86"/>
        <v>12</v>
      </c>
      <c r="D1075" s="9">
        <f t="shared" si="87"/>
        <v>10</v>
      </c>
      <c r="E1075" s="8" t="str">
        <f t="shared" si="88"/>
        <v>20111210</v>
      </c>
      <c r="F1075" s="24">
        <v>40887</v>
      </c>
      <c r="G1075" s="25">
        <f t="shared" si="84"/>
        <v>40887</v>
      </c>
    </row>
    <row r="1076" spans="1:7">
      <c r="A1076" s="9">
        <f t="shared" si="85"/>
        <v>2011</v>
      </c>
      <c r="B1076" s="9">
        <f>VLOOKUP($C1076,Quarter_Month!$A$1:$B$13,2)</f>
        <v>4</v>
      </c>
      <c r="C1076" s="9">
        <f t="shared" si="86"/>
        <v>12</v>
      </c>
      <c r="D1076" s="9">
        <f t="shared" si="87"/>
        <v>11</v>
      </c>
      <c r="E1076" s="8" t="str">
        <f t="shared" si="88"/>
        <v>20111211</v>
      </c>
      <c r="F1076" s="24">
        <v>40888</v>
      </c>
      <c r="G1076" s="25">
        <f t="shared" si="84"/>
        <v>40888</v>
      </c>
    </row>
    <row r="1077" spans="1:7">
      <c r="A1077" s="9">
        <f t="shared" si="85"/>
        <v>2011</v>
      </c>
      <c r="B1077" s="9">
        <f>VLOOKUP($C1077,Quarter_Month!$A$1:$B$13,2)</f>
        <v>4</v>
      </c>
      <c r="C1077" s="9">
        <f t="shared" si="86"/>
        <v>12</v>
      </c>
      <c r="D1077" s="9">
        <f t="shared" si="87"/>
        <v>12</v>
      </c>
      <c r="E1077" s="8" t="str">
        <f t="shared" si="88"/>
        <v>20111212</v>
      </c>
      <c r="F1077" s="24">
        <v>40889</v>
      </c>
      <c r="G1077" s="25">
        <f t="shared" si="84"/>
        <v>40889</v>
      </c>
    </row>
    <row r="1078" spans="1:7">
      <c r="A1078" s="9">
        <f t="shared" si="85"/>
        <v>2011</v>
      </c>
      <c r="B1078" s="9">
        <f>VLOOKUP($C1078,Quarter_Month!$A$1:$B$13,2)</f>
        <v>4</v>
      </c>
      <c r="C1078" s="9">
        <f t="shared" si="86"/>
        <v>12</v>
      </c>
      <c r="D1078" s="9">
        <f t="shared" si="87"/>
        <v>13</v>
      </c>
      <c r="E1078" s="8" t="str">
        <f t="shared" si="88"/>
        <v>20111213</v>
      </c>
      <c r="F1078" s="24">
        <v>40890</v>
      </c>
      <c r="G1078" s="25">
        <f t="shared" si="84"/>
        <v>40890</v>
      </c>
    </row>
    <row r="1079" spans="1:7">
      <c r="A1079" s="9">
        <f t="shared" si="85"/>
        <v>2011</v>
      </c>
      <c r="B1079" s="9">
        <f>VLOOKUP($C1079,Quarter_Month!$A$1:$B$13,2)</f>
        <v>4</v>
      </c>
      <c r="C1079" s="9">
        <f t="shared" si="86"/>
        <v>12</v>
      </c>
      <c r="D1079" s="9">
        <f t="shared" si="87"/>
        <v>14</v>
      </c>
      <c r="E1079" s="8" t="str">
        <f t="shared" si="88"/>
        <v>20111214</v>
      </c>
      <c r="F1079" s="24">
        <v>40891</v>
      </c>
      <c r="G1079" s="25">
        <f t="shared" si="84"/>
        <v>40891</v>
      </c>
    </row>
    <row r="1080" spans="1:7">
      <c r="A1080" s="9">
        <f t="shared" si="85"/>
        <v>2011</v>
      </c>
      <c r="B1080" s="9">
        <f>VLOOKUP($C1080,Quarter_Month!$A$1:$B$13,2)</f>
        <v>4</v>
      </c>
      <c r="C1080" s="9">
        <f t="shared" si="86"/>
        <v>12</v>
      </c>
      <c r="D1080" s="9">
        <f t="shared" si="87"/>
        <v>15</v>
      </c>
      <c r="E1080" s="8" t="str">
        <f t="shared" si="88"/>
        <v>20111215</v>
      </c>
      <c r="F1080" s="24">
        <v>40892</v>
      </c>
      <c r="G1080" s="25">
        <f t="shared" si="84"/>
        <v>40892</v>
      </c>
    </row>
    <row r="1081" spans="1:7">
      <c r="A1081" s="9">
        <f t="shared" si="85"/>
        <v>2011</v>
      </c>
      <c r="B1081" s="9">
        <f>VLOOKUP($C1081,Quarter_Month!$A$1:$B$13,2)</f>
        <v>4</v>
      </c>
      <c r="C1081" s="9">
        <f t="shared" si="86"/>
        <v>12</v>
      </c>
      <c r="D1081" s="9">
        <f t="shared" si="87"/>
        <v>16</v>
      </c>
      <c r="E1081" s="8" t="str">
        <f t="shared" si="88"/>
        <v>20111216</v>
      </c>
      <c r="F1081" s="24">
        <v>40893</v>
      </c>
      <c r="G1081" s="25">
        <f t="shared" si="84"/>
        <v>40893</v>
      </c>
    </row>
    <row r="1082" spans="1:7">
      <c r="A1082" s="9">
        <f t="shared" si="85"/>
        <v>2011</v>
      </c>
      <c r="B1082" s="9">
        <f>VLOOKUP($C1082,Quarter_Month!$A$1:$B$13,2)</f>
        <v>4</v>
      </c>
      <c r="C1082" s="9">
        <f t="shared" si="86"/>
        <v>12</v>
      </c>
      <c r="D1082" s="9">
        <f t="shared" si="87"/>
        <v>17</v>
      </c>
      <c r="E1082" s="8" t="str">
        <f t="shared" si="88"/>
        <v>20111217</v>
      </c>
      <c r="F1082" s="24">
        <v>40894</v>
      </c>
      <c r="G1082" s="25">
        <f t="shared" si="84"/>
        <v>40894</v>
      </c>
    </row>
    <row r="1083" spans="1:7">
      <c r="A1083" s="9">
        <f t="shared" si="85"/>
        <v>2011</v>
      </c>
      <c r="B1083" s="9">
        <f>VLOOKUP($C1083,Quarter_Month!$A$1:$B$13,2)</f>
        <v>4</v>
      </c>
      <c r="C1083" s="9">
        <f t="shared" si="86"/>
        <v>12</v>
      </c>
      <c r="D1083" s="9">
        <f t="shared" si="87"/>
        <v>18</v>
      </c>
      <c r="E1083" s="8" t="str">
        <f t="shared" si="88"/>
        <v>20111218</v>
      </c>
      <c r="F1083" s="24">
        <v>40895</v>
      </c>
      <c r="G1083" s="25">
        <f t="shared" si="84"/>
        <v>40895</v>
      </c>
    </row>
    <row r="1084" spans="1:7">
      <c r="A1084" s="9">
        <f t="shared" si="85"/>
        <v>2011</v>
      </c>
      <c r="B1084" s="9">
        <f>VLOOKUP($C1084,Quarter_Month!$A$1:$B$13,2)</f>
        <v>4</v>
      </c>
      <c r="C1084" s="9">
        <f t="shared" si="86"/>
        <v>12</v>
      </c>
      <c r="D1084" s="9">
        <f t="shared" si="87"/>
        <v>19</v>
      </c>
      <c r="E1084" s="8" t="str">
        <f t="shared" si="88"/>
        <v>20111219</v>
      </c>
      <c r="F1084" s="24">
        <v>40896</v>
      </c>
      <c r="G1084" s="25">
        <f t="shared" si="84"/>
        <v>40896</v>
      </c>
    </row>
    <row r="1085" spans="1:7">
      <c r="A1085" s="9">
        <f t="shared" si="85"/>
        <v>2011</v>
      </c>
      <c r="B1085" s="9">
        <f>VLOOKUP($C1085,Quarter_Month!$A$1:$B$13,2)</f>
        <v>4</v>
      </c>
      <c r="C1085" s="9">
        <f t="shared" si="86"/>
        <v>12</v>
      </c>
      <c r="D1085" s="9">
        <f t="shared" si="87"/>
        <v>20</v>
      </c>
      <c r="E1085" s="8" t="str">
        <f t="shared" si="88"/>
        <v>20111220</v>
      </c>
      <c r="F1085" s="24">
        <v>40897</v>
      </c>
      <c r="G1085" s="25">
        <f t="shared" si="84"/>
        <v>40897</v>
      </c>
    </row>
    <row r="1086" spans="1:7">
      <c r="A1086" s="9">
        <f t="shared" si="85"/>
        <v>2011</v>
      </c>
      <c r="B1086" s="9">
        <f>VLOOKUP($C1086,Quarter_Month!$A$1:$B$13,2)</f>
        <v>4</v>
      </c>
      <c r="C1086" s="9">
        <f t="shared" si="86"/>
        <v>12</v>
      </c>
      <c r="D1086" s="9">
        <f t="shared" si="87"/>
        <v>21</v>
      </c>
      <c r="E1086" s="8" t="str">
        <f t="shared" si="88"/>
        <v>20111221</v>
      </c>
      <c r="F1086" s="24">
        <v>40898</v>
      </c>
      <c r="G1086" s="25">
        <f t="shared" si="84"/>
        <v>40898</v>
      </c>
    </row>
    <row r="1087" spans="1:7">
      <c r="A1087" s="9">
        <f t="shared" si="85"/>
        <v>2011</v>
      </c>
      <c r="B1087" s="9">
        <f>VLOOKUP($C1087,Quarter_Month!$A$1:$B$13,2)</f>
        <v>4</v>
      </c>
      <c r="C1087" s="9">
        <f t="shared" si="86"/>
        <v>12</v>
      </c>
      <c r="D1087" s="9">
        <f t="shared" si="87"/>
        <v>22</v>
      </c>
      <c r="E1087" s="8" t="str">
        <f t="shared" si="88"/>
        <v>20111222</v>
      </c>
      <c r="F1087" s="24">
        <v>40899</v>
      </c>
      <c r="G1087" s="25">
        <f t="shared" si="84"/>
        <v>40899</v>
      </c>
    </row>
    <row r="1088" spans="1:7">
      <c r="A1088" s="9">
        <f t="shared" si="85"/>
        <v>2011</v>
      </c>
      <c r="B1088" s="9">
        <f>VLOOKUP($C1088,Quarter_Month!$A$1:$B$13,2)</f>
        <v>4</v>
      </c>
      <c r="C1088" s="9">
        <f t="shared" si="86"/>
        <v>12</v>
      </c>
      <c r="D1088" s="9">
        <f t="shared" si="87"/>
        <v>23</v>
      </c>
      <c r="E1088" s="8" t="str">
        <f t="shared" si="88"/>
        <v>20111223</v>
      </c>
      <c r="F1088" s="24">
        <v>40900</v>
      </c>
      <c r="G1088" s="25">
        <f t="shared" si="84"/>
        <v>40900</v>
      </c>
    </row>
    <row r="1089" spans="1:7">
      <c r="A1089" s="9">
        <f t="shared" si="85"/>
        <v>2011</v>
      </c>
      <c r="B1089" s="9">
        <f>VLOOKUP($C1089,Quarter_Month!$A$1:$B$13,2)</f>
        <v>4</v>
      </c>
      <c r="C1089" s="9">
        <f t="shared" si="86"/>
        <v>12</v>
      </c>
      <c r="D1089" s="9">
        <f t="shared" si="87"/>
        <v>24</v>
      </c>
      <c r="E1089" s="8" t="str">
        <f t="shared" si="88"/>
        <v>20111224</v>
      </c>
      <c r="F1089" s="24">
        <v>40901</v>
      </c>
      <c r="G1089" s="25">
        <f t="shared" si="84"/>
        <v>40901</v>
      </c>
    </row>
    <row r="1090" spans="1:7">
      <c r="A1090" s="9">
        <f t="shared" si="85"/>
        <v>2011</v>
      </c>
      <c r="B1090" s="9">
        <f>VLOOKUP($C1090,Quarter_Month!$A$1:$B$13,2)</f>
        <v>4</v>
      </c>
      <c r="C1090" s="9">
        <f t="shared" si="86"/>
        <v>12</v>
      </c>
      <c r="D1090" s="9">
        <f t="shared" si="87"/>
        <v>25</v>
      </c>
      <c r="E1090" s="8" t="str">
        <f t="shared" si="88"/>
        <v>20111225</v>
      </c>
      <c r="F1090" s="24">
        <v>40902</v>
      </c>
      <c r="G1090" s="25">
        <f t="shared" si="84"/>
        <v>40902</v>
      </c>
    </row>
    <row r="1091" spans="1:7">
      <c r="A1091" s="9">
        <f t="shared" si="85"/>
        <v>2011</v>
      </c>
      <c r="B1091" s="9">
        <f>VLOOKUP($C1091,Quarter_Month!$A$1:$B$13,2)</f>
        <v>4</v>
      </c>
      <c r="C1091" s="9">
        <f t="shared" si="86"/>
        <v>12</v>
      </c>
      <c r="D1091" s="9">
        <f t="shared" si="87"/>
        <v>26</v>
      </c>
      <c r="E1091" s="8" t="str">
        <f t="shared" si="88"/>
        <v>20111226</v>
      </c>
      <c r="F1091" s="24">
        <v>40903</v>
      </c>
      <c r="G1091" s="25">
        <f t="shared" ref="G1091:G1154" si="89">F1091</f>
        <v>40903</v>
      </c>
    </row>
    <row r="1092" spans="1:7">
      <c r="A1092" s="9">
        <f t="shared" si="85"/>
        <v>2011</v>
      </c>
      <c r="B1092" s="9">
        <f>VLOOKUP($C1092,Quarter_Month!$A$1:$B$13,2)</f>
        <v>4</v>
      </c>
      <c r="C1092" s="9">
        <f t="shared" si="86"/>
        <v>12</v>
      </c>
      <c r="D1092" s="9">
        <f t="shared" si="87"/>
        <v>27</v>
      </c>
      <c r="E1092" s="8" t="str">
        <f t="shared" si="88"/>
        <v>20111227</v>
      </c>
      <c r="F1092" s="24">
        <v>40904</v>
      </c>
      <c r="G1092" s="25">
        <f t="shared" si="89"/>
        <v>40904</v>
      </c>
    </row>
    <row r="1093" spans="1:7">
      <c r="A1093" s="9">
        <f t="shared" si="85"/>
        <v>2011</v>
      </c>
      <c r="B1093" s="9">
        <f>VLOOKUP($C1093,Quarter_Month!$A$1:$B$13,2)</f>
        <v>4</v>
      </c>
      <c r="C1093" s="9">
        <f t="shared" si="86"/>
        <v>12</v>
      </c>
      <c r="D1093" s="9">
        <f t="shared" si="87"/>
        <v>28</v>
      </c>
      <c r="E1093" s="8" t="str">
        <f t="shared" si="88"/>
        <v>20111228</v>
      </c>
      <c r="F1093" s="24">
        <v>40905</v>
      </c>
      <c r="G1093" s="25">
        <f t="shared" si="89"/>
        <v>40905</v>
      </c>
    </row>
    <row r="1094" spans="1:7">
      <c r="A1094" s="9">
        <f t="shared" si="85"/>
        <v>2011</v>
      </c>
      <c r="B1094" s="9">
        <f>VLOOKUP($C1094,Quarter_Month!$A$1:$B$13,2)</f>
        <v>4</v>
      </c>
      <c r="C1094" s="9">
        <f t="shared" si="86"/>
        <v>12</v>
      </c>
      <c r="D1094" s="9">
        <f t="shared" si="87"/>
        <v>29</v>
      </c>
      <c r="E1094" s="8" t="str">
        <f t="shared" si="88"/>
        <v>20111229</v>
      </c>
      <c r="F1094" s="24">
        <v>40906</v>
      </c>
      <c r="G1094" s="25">
        <f t="shared" si="89"/>
        <v>40906</v>
      </c>
    </row>
    <row r="1095" spans="1:7">
      <c r="A1095" s="9">
        <f t="shared" si="85"/>
        <v>2011</v>
      </c>
      <c r="B1095" s="9">
        <f>VLOOKUP($C1095,Quarter_Month!$A$1:$B$13,2)</f>
        <v>4</v>
      </c>
      <c r="C1095" s="9">
        <f t="shared" si="86"/>
        <v>12</v>
      </c>
      <c r="D1095" s="9">
        <f t="shared" si="87"/>
        <v>30</v>
      </c>
      <c r="E1095" s="8" t="str">
        <f t="shared" si="88"/>
        <v>20111230</v>
      </c>
      <c r="F1095" s="24">
        <v>40907</v>
      </c>
      <c r="G1095" s="25">
        <f t="shared" si="89"/>
        <v>40907</v>
      </c>
    </row>
    <row r="1096" spans="1:7">
      <c r="A1096" s="9">
        <f t="shared" si="85"/>
        <v>2011</v>
      </c>
      <c r="B1096" s="9">
        <f>VLOOKUP($C1096,Quarter_Month!$A$1:$B$13,2)</f>
        <v>4</v>
      </c>
      <c r="C1096" s="9">
        <f t="shared" si="86"/>
        <v>12</v>
      </c>
      <c r="D1096" s="9">
        <f t="shared" si="87"/>
        <v>31</v>
      </c>
      <c r="E1096" s="8" t="str">
        <f t="shared" si="88"/>
        <v>20111231</v>
      </c>
      <c r="F1096" s="24">
        <v>40908</v>
      </c>
      <c r="G1096" s="25">
        <f t="shared" si="89"/>
        <v>40908</v>
      </c>
    </row>
    <row r="1097" spans="1:7">
      <c r="A1097" s="9">
        <f t="shared" si="85"/>
        <v>2012</v>
      </c>
      <c r="B1097" s="9">
        <f>VLOOKUP($C1097,Quarter_Month!$A$1:$B$13,2)</f>
        <v>1</v>
      </c>
      <c r="C1097" s="9">
        <f t="shared" si="86"/>
        <v>1</v>
      </c>
      <c r="D1097" s="9">
        <f t="shared" si="87"/>
        <v>1</v>
      </c>
      <c r="E1097" s="8" t="str">
        <f t="shared" si="88"/>
        <v>20120101</v>
      </c>
      <c r="F1097" s="24">
        <v>40909</v>
      </c>
      <c r="G1097" s="25">
        <f t="shared" si="89"/>
        <v>40909</v>
      </c>
    </row>
    <row r="1098" spans="1:7">
      <c r="A1098" s="9">
        <f t="shared" si="85"/>
        <v>2012</v>
      </c>
      <c r="B1098" s="9">
        <f>VLOOKUP($C1098,Quarter_Month!$A$1:$B$13,2)</f>
        <v>1</v>
      </c>
      <c r="C1098" s="9">
        <f t="shared" si="86"/>
        <v>1</v>
      </c>
      <c r="D1098" s="9">
        <f t="shared" si="87"/>
        <v>2</v>
      </c>
      <c r="E1098" s="8" t="str">
        <f t="shared" si="88"/>
        <v>20120102</v>
      </c>
      <c r="F1098" s="24">
        <v>40910</v>
      </c>
      <c r="G1098" s="25">
        <f t="shared" si="89"/>
        <v>40910</v>
      </c>
    </row>
    <row r="1099" spans="1:7">
      <c r="A1099" s="9">
        <f t="shared" si="85"/>
        <v>2012</v>
      </c>
      <c r="B1099" s="9">
        <f>VLOOKUP($C1099,Quarter_Month!$A$1:$B$13,2)</f>
        <v>1</v>
      </c>
      <c r="C1099" s="9">
        <f t="shared" si="86"/>
        <v>1</v>
      </c>
      <c r="D1099" s="9">
        <f t="shared" si="87"/>
        <v>3</v>
      </c>
      <c r="E1099" s="8" t="str">
        <f t="shared" si="88"/>
        <v>20120103</v>
      </c>
      <c r="F1099" s="24">
        <v>40911</v>
      </c>
      <c r="G1099" s="25">
        <f t="shared" si="89"/>
        <v>40911</v>
      </c>
    </row>
    <row r="1100" spans="1:7">
      <c r="A1100" s="9">
        <f t="shared" si="85"/>
        <v>2012</v>
      </c>
      <c r="B1100" s="9">
        <f>VLOOKUP($C1100,Quarter_Month!$A$1:$B$13,2)</f>
        <v>1</v>
      </c>
      <c r="C1100" s="9">
        <f t="shared" si="86"/>
        <v>1</v>
      </c>
      <c r="D1100" s="9">
        <f t="shared" si="87"/>
        <v>4</v>
      </c>
      <c r="E1100" s="8" t="str">
        <f t="shared" si="88"/>
        <v>20120104</v>
      </c>
      <c r="F1100" s="24">
        <v>40912</v>
      </c>
      <c r="G1100" s="25">
        <f t="shared" si="89"/>
        <v>40912</v>
      </c>
    </row>
    <row r="1101" spans="1:7">
      <c r="A1101" s="9">
        <f t="shared" si="85"/>
        <v>2012</v>
      </c>
      <c r="B1101" s="9">
        <f>VLOOKUP($C1101,Quarter_Month!$A$1:$B$13,2)</f>
        <v>1</v>
      </c>
      <c r="C1101" s="9">
        <f t="shared" si="86"/>
        <v>1</v>
      </c>
      <c r="D1101" s="9">
        <f t="shared" si="87"/>
        <v>5</v>
      </c>
      <c r="E1101" s="8" t="str">
        <f t="shared" si="88"/>
        <v>20120105</v>
      </c>
      <c r="F1101" s="24">
        <v>40913</v>
      </c>
      <c r="G1101" s="25">
        <f t="shared" si="89"/>
        <v>40913</v>
      </c>
    </row>
    <row r="1102" spans="1:7">
      <c r="A1102" s="9">
        <f t="shared" si="85"/>
        <v>2012</v>
      </c>
      <c r="B1102" s="9">
        <f>VLOOKUP($C1102,Quarter_Month!$A$1:$B$13,2)</f>
        <v>1</v>
      </c>
      <c r="C1102" s="9">
        <f t="shared" si="86"/>
        <v>1</v>
      </c>
      <c r="D1102" s="9">
        <f t="shared" si="87"/>
        <v>6</v>
      </c>
      <c r="E1102" s="8" t="str">
        <f t="shared" si="88"/>
        <v>20120106</v>
      </c>
      <c r="F1102" s="24">
        <v>40914</v>
      </c>
      <c r="G1102" s="25">
        <f t="shared" si="89"/>
        <v>40914</v>
      </c>
    </row>
    <row r="1103" spans="1:7">
      <c r="A1103" s="9">
        <f t="shared" si="85"/>
        <v>2012</v>
      </c>
      <c r="B1103" s="9">
        <f>VLOOKUP($C1103,Quarter_Month!$A$1:$B$13,2)</f>
        <v>1</v>
      </c>
      <c r="C1103" s="9">
        <f t="shared" si="86"/>
        <v>1</v>
      </c>
      <c r="D1103" s="9">
        <f t="shared" si="87"/>
        <v>7</v>
      </c>
      <c r="E1103" s="8" t="str">
        <f t="shared" si="88"/>
        <v>20120107</v>
      </c>
      <c r="F1103" s="24">
        <v>40915</v>
      </c>
      <c r="G1103" s="25">
        <f t="shared" si="89"/>
        <v>40915</v>
      </c>
    </row>
    <row r="1104" spans="1:7">
      <c r="A1104" s="9">
        <f t="shared" si="85"/>
        <v>2012</v>
      </c>
      <c r="B1104" s="9">
        <f>VLOOKUP($C1104,Quarter_Month!$A$1:$B$13,2)</f>
        <v>1</v>
      </c>
      <c r="C1104" s="9">
        <f t="shared" si="86"/>
        <v>1</v>
      </c>
      <c r="D1104" s="9">
        <f t="shared" si="87"/>
        <v>8</v>
      </c>
      <c r="E1104" s="8" t="str">
        <f t="shared" si="88"/>
        <v>20120108</v>
      </c>
      <c r="F1104" s="24">
        <v>40916</v>
      </c>
      <c r="G1104" s="25">
        <f t="shared" si="89"/>
        <v>40916</v>
      </c>
    </row>
    <row r="1105" spans="1:7">
      <c r="A1105" s="9">
        <f t="shared" si="85"/>
        <v>2012</v>
      </c>
      <c r="B1105" s="9">
        <f>VLOOKUP($C1105,Quarter_Month!$A$1:$B$13,2)</f>
        <v>1</v>
      </c>
      <c r="C1105" s="9">
        <f t="shared" si="86"/>
        <v>1</v>
      </c>
      <c r="D1105" s="9">
        <f t="shared" si="87"/>
        <v>9</v>
      </c>
      <c r="E1105" s="8" t="str">
        <f t="shared" si="88"/>
        <v>20120109</v>
      </c>
      <c r="F1105" s="24">
        <v>40917</v>
      </c>
      <c r="G1105" s="25">
        <f t="shared" si="89"/>
        <v>40917</v>
      </c>
    </row>
    <row r="1106" spans="1:7">
      <c r="A1106" s="9">
        <f t="shared" si="85"/>
        <v>2012</v>
      </c>
      <c r="B1106" s="9">
        <f>VLOOKUP($C1106,Quarter_Month!$A$1:$B$13,2)</f>
        <v>1</v>
      </c>
      <c r="C1106" s="9">
        <f t="shared" si="86"/>
        <v>1</v>
      </c>
      <c r="D1106" s="9">
        <f t="shared" si="87"/>
        <v>10</v>
      </c>
      <c r="E1106" s="8" t="str">
        <f t="shared" si="88"/>
        <v>20120110</v>
      </c>
      <c r="F1106" s="24">
        <v>40918</v>
      </c>
      <c r="G1106" s="25">
        <f t="shared" si="89"/>
        <v>40918</v>
      </c>
    </row>
    <row r="1107" spans="1:7">
      <c r="A1107" s="9">
        <f t="shared" si="85"/>
        <v>2012</v>
      </c>
      <c r="B1107" s="9">
        <f>VLOOKUP($C1107,Quarter_Month!$A$1:$B$13,2)</f>
        <v>1</v>
      </c>
      <c r="C1107" s="9">
        <f t="shared" si="86"/>
        <v>1</v>
      </c>
      <c r="D1107" s="9">
        <f t="shared" si="87"/>
        <v>11</v>
      </c>
      <c r="E1107" s="8" t="str">
        <f t="shared" si="88"/>
        <v>20120111</v>
      </c>
      <c r="F1107" s="24">
        <v>40919</v>
      </c>
      <c r="G1107" s="25">
        <f t="shared" si="89"/>
        <v>40919</v>
      </c>
    </row>
    <row r="1108" spans="1:7">
      <c r="A1108" s="9">
        <f t="shared" si="85"/>
        <v>2012</v>
      </c>
      <c r="B1108" s="9">
        <f>VLOOKUP($C1108,Quarter_Month!$A$1:$B$13,2)</f>
        <v>1</v>
      </c>
      <c r="C1108" s="9">
        <f t="shared" si="86"/>
        <v>1</v>
      </c>
      <c r="D1108" s="9">
        <f t="shared" si="87"/>
        <v>12</v>
      </c>
      <c r="E1108" s="8" t="str">
        <f t="shared" si="88"/>
        <v>20120112</v>
      </c>
      <c r="F1108" s="24">
        <v>40920</v>
      </c>
      <c r="G1108" s="25">
        <f t="shared" si="89"/>
        <v>40920</v>
      </c>
    </row>
    <row r="1109" spans="1:7">
      <c r="A1109" s="9">
        <f t="shared" si="85"/>
        <v>2012</v>
      </c>
      <c r="B1109" s="9">
        <f>VLOOKUP($C1109,Quarter_Month!$A$1:$B$13,2)</f>
        <v>1</v>
      </c>
      <c r="C1109" s="9">
        <f t="shared" si="86"/>
        <v>1</v>
      </c>
      <c r="D1109" s="9">
        <f t="shared" si="87"/>
        <v>13</v>
      </c>
      <c r="E1109" s="8" t="str">
        <f t="shared" si="88"/>
        <v>20120113</v>
      </c>
      <c r="F1109" s="24">
        <v>40921</v>
      </c>
      <c r="G1109" s="25">
        <f t="shared" si="89"/>
        <v>40921</v>
      </c>
    </row>
    <row r="1110" spans="1:7">
      <c r="A1110" s="9">
        <f t="shared" si="85"/>
        <v>2012</v>
      </c>
      <c r="B1110" s="9">
        <f>VLOOKUP($C1110,Quarter_Month!$A$1:$B$13,2)</f>
        <v>1</v>
      </c>
      <c r="C1110" s="9">
        <f t="shared" si="86"/>
        <v>1</v>
      </c>
      <c r="D1110" s="9">
        <f t="shared" si="87"/>
        <v>14</v>
      </c>
      <c r="E1110" s="8" t="str">
        <f t="shared" si="88"/>
        <v>20120114</v>
      </c>
      <c r="F1110" s="24">
        <v>40922</v>
      </c>
      <c r="G1110" s="25">
        <f t="shared" si="89"/>
        <v>40922</v>
      </c>
    </row>
    <row r="1111" spans="1:7">
      <c r="A1111" s="9">
        <f t="shared" si="85"/>
        <v>2012</v>
      </c>
      <c r="B1111" s="9">
        <f>VLOOKUP($C1111,Quarter_Month!$A$1:$B$13,2)</f>
        <v>1</v>
      </c>
      <c r="C1111" s="9">
        <f t="shared" si="86"/>
        <v>1</v>
      </c>
      <c r="D1111" s="9">
        <f t="shared" si="87"/>
        <v>15</v>
      </c>
      <c r="E1111" s="8" t="str">
        <f t="shared" si="88"/>
        <v>20120115</v>
      </c>
      <c r="F1111" s="24">
        <v>40923</v>
      </c>
      <c r="G1111" s="25">
        <f t="shared" si="89"/>
        <v>40923</v>
      </c>
    </row>
    <row r="1112" spans="1:7">
      <c r="A1112" s="9">
        <f t="shared" si="85"/>
        <v>2012</v>
      </c>
      <c r="B1112" s="9">
        <f>VLOOKUP($C1112,Quarter_Month!$A$1:$B$13,2)</f>
        <v>1</v>
      </c>
      <c r="C1112" s="9">
        <f t="shared" si="86"/>
        <v>1</v>
      </c>
      <c r="D1112" s="9">
        <f t="shared" si="87"/>
        <v>16</v>
      </c>
      <c r="E1112" s="8" t="str">
        <f t="shared" si="88"/>
        <v>20120116</v>
      </c>
      <c r="F1112" s="24">
        <v>40924</v>
      </c>
      <c r="G1112" s="25">
        <f t="shared" si="89"/>
        <v>40924</v>
      </c>
    </row>
    <row r="1113" spans="1:7">
      <c r="A1113" s="9">
        <f t="shared" si="85"/>
        <v>2012</v>
      </c>
      <c r="B1113" s="9">
        <f>VLOOKUP($C1113,Quarter_Month!$A$1:$B$13,2)</f>
        <v>1</v>
      </c>
      <c r="C1113" s="9">
        <f t="shared" si="86"/>
        <v>1</v>
      </c>
      <c r="D1113" s="9">
        <f t="shared" si="87"/>
        <v>17</v>
      </c>
      <c r="E1113" s="8" t="str">
        <f t="shared" si="88"/>
        <v>20120117</v>
      </c>
      <c r="F1113" s="24">
        <v>40925</v>
      </c>
      <c r="G1113" s="25">
        <f t="shared" si="89"/>
        <v>40925</v>
      </c>
    </row>
    <row r="1114" spans="1:7">
      <c r="A1114" s="9">
        <f t="shared" si="85"/>
        <v>2012</v>
      </c>
      <c r="B1114" s="9">
        <f>VLOOKUP($C1114,Quarter_Month!$A$1:$B$13,2)</f>
        <v>1</v>
      </c>
      <c r="C1114" s="9">
        <f t="shared" si="86"/>
        <v>1</v>
      </c>
      <c r="D1114" s="9">
        <f t="shared" si="87"/>
        <v>18</v>
      </c>
      <c r="E1114" s="8" t="str">
        <f t="shared" si="88"/>
        <v>20120118</v>
      </c>
      <c r="F1114" s="24">
        <v>40926</v>
      </c>
      <c r="G1114" s="25">
        <f t="shared" si="89"/>
        <v>40926</v>
      </c>
    </row>
    <row r="1115" spans="1:7">
      <c r="A1115" s="9">
        <f t="shared" si="85"/>
        <v>2012</v>
      </c>
      <c r="B1115" s="9">
        <f>VLOOKUP($C1115,Quarter_Month!$A$1:$B$13,2)</f>
        <v>1</v>
      </c>
      <c r="C1115" s="9">
        <f t="shared" si="86"/>
        <v>1</v>
      </c>
      <c r="D1115" s="9">
        <f t="shared" si="87"/>
        <v>19</v>
      </c>
      <c r="E1115" s="8" t="str">
        <f t="shared" si="88"/>
        <v>20120119</v>
      </c>
      <c r="F1115" s="24">
        <v>40927</v>
      </c>
      <c r="G1115" s="25">
        <f t="shared" si="89"/>
        <v>40927</v>
      </c>
    </row>
    <row r="1116" spans="1:7">
      <c r="A1116" s="9">
        <f t="shared" si="85"/>
        <v>2012</v>
      </c>
      <c r="B1116" s="9">
        <f>VLOOKUP($C1116,Quarter_Month!$A$1:$B$13,2)</f>
        <v>1</v>
      </c>
      <c r="C1116" s="9">
        <f t="shared" si="86"/>
        <v>1</v>
      </c>
      <c r="D1116" s="9">
        <f t="shared" si="87"/>
        <v>20</v>
      </c>
      <c r="E1116" s="8" t="str">
        <f t="shared" si="88"/>
        <v>20120120</v>
      </c>
      <c r="F1116" s="24">
        <v>40928</v>
      </c>
      <c r="G1116" s="25">
        <f t="shared" si="89"/>
        <v>40928</v>
      </c>
    </row>
    <row r="1117" spans="1:7">
      <c r="A1117" s="9">
        <f t="shared" si="85"/>
        <v>2012</v>
      </c>
      <c r="B1117" s="9">
        <f>VLOOKUP($C1117,Quarter_Month!$A$1:$B$13,2)</f>
        <v>1</v>
      </c>
      <c r="C1117" s="9">
        <f t="shared" si="86"/>
        <v>1</v>
      </c>
      <c r="D1117" s="9">
        <f t="shared" si="87"/>
        <v>21</v>
      </c>
      <c r="E1117" s="8" t="str">
        <f t="shared" si="88"/>
        <v>20120121</v>
      </c>
      <c r="F1117" s="24">
        <v>40929</v>
      </c>
      <c r="G1117" s="25">
        <f t="shared" si="89"/>
        <v>40929</v>
      </c>
    </row>
    <row r="1118" spans="1:7">
      <c r="A1118" s="9">
        <f t="shared" si="85"/>
        <v>2012</v>
      </c>
      <c r="B1118" s="9">
        <f>VLOOKUP($C1118,Quarter_Month!$A$1:$B$13,2)</f>
        <v>1</v>
      </c>
      <c r="C1118" s="9">
        <f t="shared" si="86"/>
        <v>1</v>
      </c>
      <c r="D1118" s="9">
        <f t="shared" si="87"/>
        <v>22</v>
      </c>
      <c r="E1118" s="8" t="str">
        <f t="shared" si="88"/>
        <v>20120122</v>
      </c>
      <c r="F1118" s="24">
        <v>40930</v>
      </c>
      <c r="G1118" s="25">
        <f t="shared" si="89"/>
        <v>40930</v>
      </c>
    </row>
    <row r="1119" spans="1:7">
      <c r="A1119" s="9">
        <f t="shared" si="85"/>
        <v>2012</v>
      </c>
      <c r="B1119" s="9">
        <f>VLOOKUP($C1119,Quarter_Month!$A$1:$B$13,2)</f>
        <v>1</v>
      </c>
      <c r="C1119" s="9">
        <f t="shared" si="86"/>
        <v>1</v>
      </c>
      <c r="D1119" s="9">
        <f t="shared" si="87"/>
        <v>23</v>
      </c>
      <c r="E1119" s="8" t="str">
        <f t="shared" si="88"/>
        <v>20120123</v>
      </c>
      <c r="F1119" s="24">
        <v>40931</v>
      </c>
      <c r="G1119" s="25">
        <f t="shared" si="89"/>
        <v>40931</v>
      </c>
    </row>
    <row r="1120" spans="1:7">
      <c r="A1120" s="9">
        <f t="shared" si="85"/>
        <v>2012</v>
      </c>
      <c r="B1120" s="9">
        <f>VLOOKUP($C1120,Quarter_Month!$A$1:$B$13,2)</f>
        <v>1</v>
      </c>
      <c r="C1120" s="9">
        <f t="shared" si="86"/>
        <v>1</v>
      </c>
      <c r="D1120" s="9">
        <f t="shared" si="87"/>
        <v>24</v>
      </c>
      <c r="E1120" s="8" t="str">
        <f t="shared" si="88"/>
        <v>20120124</v>
      </c>
      <c r="F1120" s="24">
        <v>40932</v>
      </c>
      <c r="G1120" s="25">
        <f t="shared" si="89"/>
        <v>40932</v>
      </c>
    </row>
    <row r="1121" spans="1:7">
      <c r="A1121" s="9">
        <f t="shared" si="85"/>
        <v>2012</v>
      </c>
      <c r="B1121" s="9">
        <f>VLOOKUP($C1121,Quarter_Month!$A$1:$B$13,2)</f>
        <v>1</v>
      </c>
      <c r="C1121" s="9">
        <f t="shared" si="86"/>
        <v>1</v>
      </c>
      <c r="D1121" s="9">
        <f t="shared" si="87"/>
        <v>25</v>
      </c>
      <c r="E1121" s="8" t="str">
        <f t="shared" si="88"/>
        <v>20120125</v>
      </c>
      <c r="F1121" s="24">
        <v>40933</v>
      </c>
      <c r="G1121" s="25">
        <f t="shared" si="89"/>
        <v>40933</v>
      </c>
    </row>
    <row r="1122" spans="1:7">
      <c r="A1122" s="9">
        <f t="shared" si="85"/>
        <v>2012</v>
      </c>
      <c r="B1122" s="9">
        <f>VLOOKUP($C1122,Quarter_Month!$A$1:$B$13,2)</f>
        <v>1</v>
      </c>
      <c r="C1122" s="9">
        <f t="shared" si="86"/>
        <v>1</v>
      </c>
      <c r="D1122" s="9">
        <f t="shared" si="87"/>
        <v>26</v>
      </c>
      <c r="E1122" s="8" t="str">
        <f t="shared" si="88"/>
        <v>20120126</v>
      </c>
      <c r="F1122" s="24">
        <v>40934</v>
      </c>
      <c r="G1122" s="25">
        <f t="shared" si="89"/>
        <v>40934</v>
      </c>
    </row>
    <row r="1123" spans="1:7">
      <c r="A1123" s="9">
        <f t="shared" si="85"/>
        <v>2012</v>
      </c>
      <c r="B1123" s="9">
        <f>VLOOKUP($C1123,Quarter_Month!$A$1:$B$13,2)</f>
        <v>1</v>
      </c>
      <c r="C1123" s="9">
        <f t="shared" si="86"/>
        <v>1</v>
      </c>
      <c r="D1123" s="9">
        <f t="shared" si="87"/>
        <v>27</v>
      </c>
      <c r="E1123" s="8" t="str">
        <f t="shared" si="88"/>
        <v>20120127</v>
      </c>
      <c r="F1123" s="24">
        <v>40935</v>
      </c>
      <c r="G1123" s="25">
        <f t="shared" si="89"/>
        <v>40935</v>
      </c>
    </row>
    <row r="1124" spans="1:7">
      <c r="A1124" s="9">
        <f t="shared" si="85"/>
        <v>2012</v>
      </c>
      <c r="B1124" s="9">
        <f>VLOOKUP($C1124,Quarter_Month!$A$1:$B$13,2)</f>
        <v>1</v>
      </c>
      <c r="C1124" s="9">
        <f t="shared" si="86"/>
        <v>1</v>
      </c>
      <c r="D1124" s="9">
        <f t="shared" si="87"/>
        <v>28</v>
      </c>
      <c r="E1124" s="8" t="str">
        <f t="shared" si="88"/>
        <v>20120128</v>
      </c>
      <c r="F1124" s="24">
        <v>40936</v>
      </c>
      <c r="G1124" s="25">
        <f t="shared" si="89"/>
        <v>40936</v>
      </c>
    </row>
    <row r="1125" spans="1:7">
      <c r="A1125" s="9">
        <f t="shared" si="85"/>
        <v>2012</v>
      </c>
      <c r="B1125" s="9">
        <f>VLOOKUP($C1125,Quarter_Month!$A$1:$B$13,2)</f>
        <v>1</v>
      </c>
      <c r="C1125" s="9">
        <f t="shared" si="86"/>
        <v>1</v>
      </c>
      <c r="D1125" s="9">
        <f t="shared" si="87"/>
        <v>29</v>
      </c>
      <c r="E1125" s="8" t="str">
        <f t="shared" si="88"/>
        <v>20120129</v>
      </c>
      <c r="F1125" s="24">
        <v>40937</v>
      </c>
      <c r="G1125" s="25">
        <f t="shared" si="89"/>
        <v>40937</v>
      </c>
    </row>
    <row r="1126" spans="1:7">
      <c r="A1126" s="9">
        <f t="shared" si="85"/>
        <v>2012</v>
      </c>
      <c r="B1126" s="9">
        <f>VLOOKUP($C1126,Quarter_Month!$A$1:$B$13,2)</f>
        <v>1</v>
      </c>
      <c r="C1126" s="9">
        <f t="shared" si="86"/>
        <v>1</v>
      </c>
      <c r="D1126" s="9">
        <f t="shared" si="87"/>
        <v>30</v>
      </c>
      <c r="E1126" s="8" t="str">
        <f t="shared" si="88"/>
        <v>20120130</v>
      </c>
      <c r="F1126" s="24">
        <v>40938</v>
      </c>
      <c r="G1126" s="25">
        <f t="shared" si="89"/>
        <v>40938</v>
      </c>
    </row>
    <row r="1127" spans="1:7">
      <c r="A1127" s="9">
        <f t="shared" si="85"/>
        <v>2012</v>
      </c>
      <c r="B1127" s="9">
        <f>VLOOKUP($C1127,Quarter_Month!$A$1:$B$13,2)</f>
        <v>1</v>
      </c>
      <c r="C1127" s="9">
        <f t="shared" si="86"/>
        <v>1</v>
      </c>
      <c r="D1127" s="9">
        <f t="shared" si="87"/>
        <v>31</v>
      </c>
      <c r="E1127" s="8" t="str">
        <f t="shared" si="88"/>
        <v>20120131</v>
      </c>
      <c r="F1127" s="24">
        <v>40939</v>
      </c>
      <c r="G1127" s="25">
        <f t="shared" si="89"/>
        <v>40939</v>
      </c>
    </row>
    <row r="1128" spans="1:7">
      <c r="A1128" s="9">
        <f t="shared" si="85"/>
        <v>2012</v>
      </c>
      <c r="B1128" s="9">
        <f>VLOOKUP($C1128,Quarter_Month!$A$1:$B$13,2)</f>
        <v>1</v>
      </c>
      <c r="C1128" s="9">
        <f t="shared" si="86"/>
        <v>2</v>
      </c>
      <c r="D1128" s="9">
        <f t="shared" si="87"/>
        <v>1</v>
      </c>
      <c r="E1128" s="8" t="str">
        <f t="shared" si="88"/>
        <v>20120201</v>
      </c>
      <c r="F1128" s="24">
        <v>40940</v>
      </c>
      <c r="G1128" s="25">
        <f t="shared" si="89"/>
        <v>40940</v>
      </c>
    </row>
    <row r="1129" spans="1:7">
      <c r="A1129" s="9">
        <f t="shared" si="85"/>
        <v>2012</v>
      </c>
      <c r="B1129" s="9">
        <f>VLOOKUP($C1129,Quarter_Month!$A$1:$B$13,2)</f>
        <v>1</v>
      </c>
      <c r="C1129" s="9">
        <f t="shared" si="86"/>
        <v>2</v>
      </c>
      <c r="D1129" s="9">
        <f t="shared" si="87"/>
        <v>2</v>
      </c>
      <c r="E1129" s="8" t="str">
        <f t="shared" si="88"/>
        <v>20120202</v>
      </c>
      <c r="F1129" s="24">
        <v>40941</v>
      </c>
      <c r="G1129" s="25">
        <f t="shared" si="89"/>
        <v>40941</v>
      </c>
    </row>
    <row r="1130" spans="1:7">
      <c r="A1130" s="9">
        <f t="shared" si="85"/>
        <v>2012</v>
      </c>
      <c r="B1130" s="9">
        <f>VLOOKUP($C1130,Quarter_Month!$A$1:$B$13,2)</f>
        <v>1</v>
      </c>
      <c r="C1130" s="9">
        <f t="shared" si="86"/>
        <v>2</v>
      </c>
      <c r="D1130" s="9">
        <f t="shared" si="87"/>
        <v>3</v>
      </c>
      <c r="E1130" s="8" t="str">
        <f t="shared" si="88"/>
        <v>20120203</v>
      </c>
      <c r="F1130" s="24">
        <v>40942</v>
      </c>
      <c r="G1130" s="25">
        <f t="shared" si="89"/>
        <v>40942</v>
      </c>
    </row>
    <row r="1131" spans="1:7">
      <c r="A1131" s="9">
        <f t="shared" si="85"/>
        <v>2012</v>
      </c>
      <c r="B1131" s="9">
        <f>VLOOKUP($C1131,Quarter_Month!$A$1:$B$13,2)</f>
        <v>1</v>
      </c>
      <c r="C1131" s="9">
        <f t="shared" si="86"/>
        <v>2</v>
      </c>
      <c r="D1131" s="9">
        <f t="shared" si="87"/>
        <v>4</v>
      </c>
      <c r="E1131" s="8" t="str">
        <f t="shared" si="88"/>
        <v>20120204</v>
      </c>
      <c r="F1131" s="24">
        <v>40943</v>
      </c>
      <c r="G1131" s="25">
        <f t="shared" si="89"/>
        <v>40943</v>
      </c>
    </row>
    <row r="1132" spans="1:7">
      <c r="A1132" s="9">
        <f t="shared" si="85"/>
        <v>2012</v>
      </c>
      <c r="B1132" s="9">
        <f>VLOOKUP($C1132,Quarter_Month!$A$1:$B$13,2)</f>
        <v>1</v>
      </c>
      <c r="C1132" s="9">
        <f t="shared" si="86"/>
        <v>2</v>
      </c>
      <c r="D1132" s="9">
        <f t="shared" si="87"/>
        <v>5</v>
      </c>
      <c r="E1132" s="8" t="str">
        <f t="shared" si="88"/>
        <v>20120205</v>
      </c>
      <c r="F1132" s="24">
        <v>40944</v>
      </c>
      <c r="G1132" s="25">
        <f t="shared" si="89"/>
        <v>40944</v>
      </c>
    </row>
    <row r="1133" spans="1:7">
      <c r="A1133" s="9">
        <f t="shared" si="85"/>
        <v>2012</v>
      </c>
      <c r="B1133" s="9">
        <f>VLOOKUP($C1133,Quarter_Month!$A$1:$B$13,2)</f>
        <v>1</v>
      </c>
      <c r="C1133" s="9">
        <f t="shared" si="86"/>
        <v>2</v>
      </c>
      <c r="D1133" s="9">
        <f t="shared" si="87"/>
        <v>6</v>
      </c>
      <c r="E1133" s="8" t="str">
        <f t="shared" si="88"/>
        <v>20120206</v>
      </c>
      <c r="F1133" s="24">
        <v>40945</v>
      </c>
      <c r="G1133" s="25">
        <f t="shared" si="89"/>
        <v>40945</v>
      </c>
    </row>
    <row r="1134" spans="1:7">
      <c r="A1134" s="9">
        <f t="shared" si="85"/>
        <v>2012</v>
      </c>
      <c r="B1134" s="9">
        <f>VLOOKUP($C1134,Quarter_Month!$A$1:$B$13,2)</f>
        <v>1</v>
      </c>
      <c r="C1134" s="9">
        <f t="shared" si="86"/>
        <v>2</v>
      </c>
      <c r="D1134" s="9">
        <f t="shared" si="87"/>
        <v>7</v>
      </c>
      <c r="E1134" s="8" t="str">
        <f t="shared" si="88"/>
        <v>20120207</v>
      </c>
      <c r="F1134" s="24">
        <v>40946</v>
      </c>
      <c r="G1134" s="25">
        <f t="shared" si="89"/>
        <v>40946</v>
      </c>
    </row>
    <row r="1135" spans="1:7">
      <c r="A1135" s="9">
        <f t="shared" si="85"/>
        <v>2012</v>
      </c>
      <c r="B1135" s="9">
        <f>VLOOKUP($C1135,Quarter_Month!$A$1:$B$13,2)</f>
        <v>1</v>
      </c>
      <c r="C1135" s="9">
        <f t="shared" si="86"/>
        <v>2</v>
      </c>
      <c r="D1135" s="9">
        <f t="shared" si="87"/>
        <v>8</v>
      </c>
      <c r="E1135" s="8" t="str">
        <f t="shared" si="88"/>
        <v>20120208</v>
      </c>
      <c r="F1135" s="24">
        <v>40947</v>
      </c>
      <c r="G1135" s="25">
        <f t="shared" si="89"/>
        <v>40947</v>
      </c>
    </row>
    <row r="1136" spans="1:7">
      <c r="A1136" s="9">
        <f t="shared" si="85"/>
        <v>2012</v>
      </c>
      <c r="B1136" s="9">
        <f>VLOOKUP($C1136,Quarter_Month!$A$1:$B$13,2)</f>
        <v>1</v>
      </c>
      <c r="C1136" s="9">
        <f t="shared" si="86"/>
        <v>2</v>
      </c>
      <c r="D1136" s="9">
        <f t="shared" si="87"/>
        <v>9</v>
      </c>
      <c r="E1136" s="8" t="str">
        <f t="shared" si="88"/>
        <v>20120209</v>
      </c>
      <c r="F1136" s="24">
        <v>40948</v>
      </c>
      <c r="G1136" s="25">
        <f t="shared" si="89"/>
        <v>40948</v>
      </c>
    </row>
    <row r="1137" spans="1:7">
      <c r="A1137" s="9">
        <f t="shared" ref="A1137:A1200" si="90">YEAR(F1137)</f>
        <v>2012</v>
      </c>
      <c r="B1137" s="9">
        <f>VLOOKUP($C1137,Quarter_Month!$A$1:$B$13,2)</f>
        <v>1</v>
      </c>
      <c r="C1137" s="9">
        <f t="shared" ref="C1137:C1200" si="91">MONTH(F1137)</f>
        <v>2</v>
      </c>
      <c r="D1137" s="9">
        <f t="shared" ref="D1137:D1200" si="92">DAY(F1137)</f>
        <v>10</v>
      </c>
      <c r="E1137" s="8" t="str">
        <f t="shared" ref="E1137:E1200" si="93">CONCATENATE(A1137,IF(LEN(C1137)=1,"0"&amp;C1137,C1137),IF(LEN(D1137)=1,"0"&amp;D1137,D1137))</f>
        <v>20120210</v>
      </c>
      <c r="F1137" s="24">
        <v>40949</v>
      </c>
      <c r="G1137" s="25">
        <f t="shared" si="89"/>
        <v>40949</v>
      </c>
    </row>
    <row r="1138" spans="1:7">
      <c r="A1138" s="9">
        <f t="shared" si="90"/>
        <v>2012</v>
      </c>
      <c r="B1138" s="9">
        <f>VLOOKUP($C1138,Quarter_Month!$A$1:$B$13,2)</f>
        <v>1</v>
      </c>
      <c r="C1138" s="9">
        <f t="shared" si="91"/>
        <v>2</v>
      </c>
      <c r="D1138" s="9">
        <f t="shared" si="92"/>
        <v>11</v>
      </c>
      <c r="E1138" s="8" t="str">
        <f t="shared" si="93"/>
        <v>20120211</v>
      </c>
      <c r="F1138" s="24">
        <v>40950</v>
      </c>
      <c r="G1138" s="25">
        <f t="shared" si="89"/>
        <v>40950</v>
      </c>
    </row>
    <row r="1139" spans="1:7">
      <c r="A1139" s="9">
        <f t="shared" si="90"/>
        <v>2012</v>
      </c>
      <c r="B1139" s="9">
        <f>VLOOKUP($C1139,Quarter_Month!$A$1:$B$13,2)</f>
        <v>1</v>
      </c>
      <c r="C1139" s="9">
        <f t="shared" si="91"/>
        <v>2</v>
      </c>
      <c r="D1139" s="9">
        <f t="shared" si="92"/>
        <v>12</v>
      </c>
      <c r="E1139" s="8" t="str">
        <f t="shared" si="93"/>
        <v>20120212</v>
      </c>
      <c r="F1139" s="24">
        <v>40951</v>
      </c>
      <c r="G1139" s="25">
        <f t="shared" si="89"/>
        <v>40951</v>
      </c>
    </row>
    <row r="1140" spans="1:7">
      <c r="A1140" s="9">
        <f t="shared" si="90"/>
        <v>2012</v>
      </c>
      <c r="B1140" s="9">
        <f>VLOOKUP($C1140,Quarter_Month!$A$1:$B$13,2)</f>
        <v>1</v>
      </c>
      <c r="C1140" s="9">
        <f t="shared" si="91"/>
        <v>2</v>
      </c>
      <c r="D1140" s="9">
        <f t="shared" si="92"/>
        <v>13</v>
      </c>
      <c r="E1140" s="8" t="str">
        <f t="shared" si="93"/>
        <v>20120213</v>
      </c>
      <c r="F1140" s="24">
        <v>40952</v>
      </c>
      <c r="G1140" s="25">
        <f t="shared" si="89"/>
        <v>40952</v>
      </c>
    </row>
    <row r="1141" spans="1:7">
      <c r="A1141" s="9">
        <f t="shared" si="90"/>
        <v>2012</v>
      </c>
      <c r="B1141" s="9">
        <f>VLOOKUP($C1141,Quarter_Month!$A$1:$B$13,2)</f>
        <v>1</v>
      </c>
      <c r="C1141" s="9">
        <f t="shared" si="91"/>
        <v>2</v>
      </c>
      <c r="D1141" s="9">
        <f t="shared" si="92"/>
        <v>14</v>
      </c>
      <c r="E1141" s="8" t="str">
        <f t="shared" si="93"/>
        <v>20120214</v>
      </c>
      <c r="F1141" s="24">
        <v>40953</v>
      </c>
      <c r="G1141" s="25">
        <f t="shared" si="89"/>
        <v>40953</v>
      </c>
    </row>
    <row r="1142" spans="1:7">
      <c r="A1142" s="9">
        <f t="shared" si="90"/>
        <v>2012</v>
      </c>
      <c r="B1142" s="9">
        <f>VLOOKUP($C1142,Quarter_Month!$A$1:$B$13,2)</f>
        <v>1</v>
      </c>
      <c r="C1142" s="9">
        <f t="shared" si="91"/>
        <v>2</v>
      </c>
      <c r="D1142" s="9">
        <f t="shared" si="92"/>
        <v>15</v>
      </c>
      <c r="E1142" s="8" t="str">
        <f t="shared" si="93"/>
        <v>20120215</v>
      </c>
      <c r="F1142" s="24">
        <v>40954</v>
      </c>
      <c r="G1142" s="25">
        <f t="shared" si="89"/>
        <v>40954</v>
      </c>
    </row>
    <row r="1143" spans="1:7">
      <c r="A1143" s="9">
        <f t="shared" si="90"/>
        <v>2012</v>
      </c>
      <c r="B1143" s="9">
        <f>VLOOKUP($C1143,Quarter_Month!$A$1:$B$13,2)</f>
        <v>1</v>
      </c>
      <c r="C1143" s="9">
        <f t="shared" si="91"/>
        <v>2</v>
      </c>
      <c r="D1143" s="9">
        <f t="shared" si="92"/>
        <v>16</v>
      </c>
      <c r="E1143" s="8" t="str">
        <f t="shared" si="93"/>
        <v>20120216</v>
      </c>
      <c r="F1143" s="24">
        <v>40955</v>
      </c>
      <c r="G1143" s="25">
        <f t="shared" si="89"/>
        <v>40955</v>
      </c>
    </row>
    <row r="1144" spans="1:7">
      <c r="A1144" s="9">
        <f t="shared" si="90"/>
        <v>2012</v>
      </c>
      <c r="B1144" s="9">
        <f>VLOOKUP($C1144,Quarter_Month!$A$1:$B$13,2)</f>
        <v>1</v>
      </c>
      <c r="C1144" s="9">
        <f t="shared" si="91"/>
        <v>2</v>
      </c>
      <c r="D1144" s="9">
        <f t="shared" si="92"/>
        <v>17</v>
      </c>
      <c r="E1144" s="8" t="str">
        <f t="shared" si="93"/>
        <v>20120217</v>
      </c>
      <c r="F1144" s="24">
        <v>40956</v>
      </c>
      <c r="G1144" s="25">
        <f t="shared" si="89"/>
        <v>40956</v>
      </c>
    </row>
    <row r="1145" spans="1:7">
      <c r="A1145" s="9">
        <f t="shared" si="90"/>
        <v>2012</v>
      </c>
      <c r="B1145" s="9">
        <f>VLOOKUP($C1145,Quarter_Month!$A$1:$B$13,2)</f>
        <v>1</v>
      </c>
      <c r="C1145" s="9">
        <f t="shared" si="91"/>
        <v>2</v>
      </c>
      <c r="D1145" s="9">
        <f t="shared" si="92"/>
        <v>18</v>
      </c>
      <c r="E1145" s="8" t="str">
        <f t="shared" si="93"/>
        <v>20120218</v>
      </c>
      <c r="F1145" s="24">
        <v>40957</v>
      </c>
      <c r="G1145" s="25">
        <f t="shared" si="89"/>
        <v>40957</v>
      </c>
    </row>
    <row r="1146" spans="1:7">
      <c r="A1146" s="9">
        <f t="shared" si="90"/>
        <v>2012</v>
      </c>
      <c r="B1146" s="9">
        <f>VLOOKUP($C1146,Quarter_Month!$A$1:$B$13,2)</f>
        <v>1</v>
      </c>
      <c r="C1146" s="9">
        <f t="shared" si="91"/>
        <v>2</v>
      </c>
      <c r="D1146" s="9">
        <f t="shared" si="92"/>
        <v>19</v>
      </c>
      <c r="E1146" s="8" t="str">
        <f t="shared" si="93"/>
        <v>20120219</v>
      </c>
      <c r="F1146" s="24">
        <v>40958</v>
      </c>
      <c r="G1146" s="25">
        <f t="shared" si="89"/>
        <v>40958</v>
      </c>
    </row>
    <row r="1147" spans="1:7">
      <c r="A1147" s="9">
        <f t="shared" si="90"/>
        <v>2012</v>
      </c>
      <c r="B1147" s="9">
        <f>VLOOKUP($C1147,Quarter_Month!$A$1:$B$13,2)</f>
        <v>1</v>
      </c>
      <c r="C1147" s="9">
        <f t="shared" si="91"/>
        <v>2</v>
      </c>
      <c r="D1147" s="9">
        <f t="shared" si="92"/>
        <v>20</v>
      </c>
      <c r="E1147" s="8" t="str">
        <f t="shared" si="93"/>
        <v>20120220</v>
      </c>
      <c r="F1147" s="24">
        <v>40959</v>
      </c>
      <c r="G1147" s="25">
        <f t="shared" si="89"/>
        <v>40959</v>
      </c>
    </row>
    <row r="1148" spans="1:7">
      <c r="A1148" s="9">
        <f t="shared" si="90"/>
        <v>2012</v>
      </c>
      <c r="B1148" s="9">
        <f>VLOOKUP($C1148,Quarter_Month!$A$1:$B$13,2)</f>
        <v>1</v>
      </c>
      <c r="C1148" s="9">
        <f t="shared" si="91"/>
        <v>2</v>
      </c>
      <c r="D1148" s="9">
        <f t="shared" si="92"/>
        <v>21</v>
      </c>
      <c r="E1148" s="8" t="str">
        <f t="shared" si="93"/>
        <v>20120221</v>
      </c>
      <c r="F1148" s="24">
        <v>40960</v>
      </c>
      <c r="G1148" s="25">
        <f t="shared" si="89"/>
        <v>40960</v>
      </c>
    </row>
    <row r="1149" spans="1:7">
      <c r="A1149" s="9">
        <f t="shared" si="90"/>
        <v>2012</v>
      </c>
      <c r="B1149" s="9">
        <f>VLOOKUP($C1149,Quarter_Month!$A$1:$B$13,2)</f>
        <v>1</v>
      </c>
      <c r="C1149" s="9">
        <f t="shared" si="91"/>
        <v>2</v>
      </c>
      <c r="D1149" s="9">
        <f t="shared" si="92"/>
        <v>22</v>
      </c>
      <c r="E1149" s="8" t="str">
        <f t="shared" si="93"/>
        <v>20120222</v>
      </c>
      <c r="F1149" s="24">
        <v>40961</v>
      </c>
      <c r="G1149" s="25">
        <f t="shared" si="89"/>
        <v>40961</v>
      </c>
    </row>
    <row r="1150" spans="1:7">
      <c r="A1150" s="9">
        <f t="shared" si="90"/>
        <v>2012</v>
      </c>
      <c r="B1150" s="9">
        <f>VLOOKUP($C1150,Quarter_Month!$A$1:$B$13,2)</f>
        <v>1</v>
      </c>
      <c r="C1150" s="9">
        <f t="shared" si="91"/>
        <v>2</v>
      </c>
      <c r="D1150" s="9">
        <f t="shared" si="92"/>
        <v>23</v>
      </c>
      <c r="E1150" s="8" t="str">
        <f t="shared" si="93"/>
        <v>20120223</v>
      </c>
      <c r="F1150" s="24">
        <v>40962</v>
      </c>
      <c r="G1150" s="25">
        <f t="shared" si="89"/>
        <v>40962</v>
      </c>
    </row>
    <row r="1151" spans="1:7">
      <c r="A1151" s="9">
        <f t="shared" si="90"/>
        <v>2012</v>
      </c>
      <c r="B1151" s="9">
        <f>VLOOKUP($C1151,Quarter_Month!$A$1:$B$13,2)</f>
        <v>1</v>
      </c>
      <c r="C1151" s="9">
        <f t="shared" si="91"/>
        <v>2</v>
      </c>
      <c r="D1151" s="9">
        <f t="shared" si="92"/>
        <v>24</v>
      </c>
      <c r="E1151" s="8" t="str">
        <f t="shared" si="93"/>
        <v>20120224</v>
      </c>
      <c r="F1151" s="24">
        <v>40963</v>
      </c>
      <c r="G1151" s="25">
        <f t="shared" si="89"/>
        <v>40963</v>
      </c>
    </row>
    <row r="1152" spans="1:7">
      <c r="A1152" s="9">
        <f t="shared" si="90"/>
        <v>2012</v>
      </c>
      <c r="B1152" s="9">
        <f>VLOOKUP($C1152,Quarter_Month!$A$1:$B$13,2)</f>
        <v>1</v>
      </c>
      <c r="C1152" s="9">
        <f t="shared" si="91"/>
        <v>2</v>
      </c>
      <c r="D1152" s="9">
        <f t="shared" si="92"/>
        <v>25</v>
      </c>
      <c r="E1152" s="8" t="str">
        <f t="shared" si="93"/>
        <v>20120225</v>
      </c>
      <c r="F1152" s="24">
        <v>40964</v>
      </c>
      <c r="G1152" s="25">
        <f t="shared" si="89"/>
        <v>40964</v>
      </c>
    </row>
    <row r="1153" spans="1:7">
      <c r="A1153" s="9">
        <f t="shared" si="90"/>
        <v>2012</v>
      </c>
      <c r="B1153" s="9">
        <f>VLOOKUP($C1153,Quarter_Month!$A$1:$B$13,2)</f>
        <v>1</v>
      </c>
      <c r="C1153" s="9">
        <f t="shared" si="91"/>
        <v>2</v>
      </c>
      <c r="D1153" s="9">
        <f t="shared" si="92"/>
        <v>26</v>
      </c>
      <c r="E1153" s="8" t="str">
        <f t="shared" si="93"/>
        <v>20120226</v>
      </c>
      <c r="F1153" s="24">
        <v>40965</v>
      </c>
      <c r="G1153" s="25">
        <f t="shared" si="89"/>
        <v>40965</v>
      </c>
    </row>
    <row r="1154" spans="1:7">
      <c r="A1154" s="9">
        <f t="shared" si="90"/>
        <v>2012</v>
      </c>
      <c r="B1154" s="9">
        <f>VLOOKUP($C1154,Quarter_Month!$A$1:$B$13,2)</f>
        <v>1</v>
      </c>
      <c r="C1154" s="9">
        <f t="shared" si="91"/>
        <v>2</v>
      </c>
      <c r="D1154" s="9">
        <f t="shared" si="92"/>
        <v>27</v>
      </c>
      <c r="E1154" s="8" t="str">
        <f t="shared" si="93"/>
        <v>20120227</v>
      </c>
      <c r="F1154" s="24">
        <v>40966</v>
      </c>
      <c r="G1154" s="25">
        <f t="shared" si="89"/>
        <v>40966</v>
      </c>
    </row>
    <row r="1155" spans="1:7">
      <c r="A1155" s="9">
        <f t="shared" si="90"/>
        <v>2012</v>
      </c>
      <c r="B1155" s="9">
        <f>VLOOKUP($C1155,Quarter_Month!$A$1:$B$13,2)</f>
        <v>1</v>
      </c>
      <c r="C1155" s="9">
        <f t="shared" si="91"/>
        <v>2</v>
      </c>
      <c r="D1155" s="9">
        <f t="shared" si="92"/>
        <v>28</v>
      </c>
      <c r="E1155" s="8" t="str">
        <f t="shared" si="93"/>
        <v>20120228</v>
      </c>
      <c r="F1155" s="24">
        <v>40967</v>
      </c>
      <c r="G1155" s="25">
        <f t="shared" ref="G1155:G1218" si="94">F1155</f>
        <v>40967</v>
      </c>
    </row>
    <row r="1156" spans="1:7">
      <c r="A1156" s="9">
        <f t="shared" si="90"/>
        <v>2012</v>
      </c>
      <c r="B1156" s="9">
        <f>VLOOKUP($C1156,Quarter_Month!$A$1:$B$13,2)</f>
        <v>1</v>
      </c>
      <c r="C1156" s="9">
        <f t="shared" si="91"/>
        <v>2</v>
      </c>
      <c r="D1156" s="9">
        <f t="shared" si="92"/>
        <v>29</v>
      </c>
      <c r="E1156" s="8" t="str">
        <f t="shared" si="93"/>
        <v>20120229</v>
      </c>
      <c r="F1156" s="24">
        <v>40968</v>
      </c>
      <c r="G1156" s="25">
        <f t="shared" si="94"/>
        <v>40968</v>
      </c>
    </row>
    <row r="1157" spans="1:7">
      <c r="A1157" s="9">
        <f t="shared" si="90"/>
        <v>2012</v>
      </c>
      <c r="B1157" s="9">
        <f>VLOOKUP($C1157,Quarter_Month!$A$1:$B$13,2)</f>
        <v>1</v>
      </c>
      <c r="C1157" s="9">
        <f t="shared" si="91"/>
        <v>3</v>
      </c>
      <c r="D1157" s="9">
        <f t="shared" si="92"/>
        <v>1</v>
      </c>
      <c r="E1157" s="8" t="str">
        <f t="shared" si="93"/>
        <v>20120301</v>
      </c>
      <c r="F1157" s="24">
        <v>40969</v>
      </c>
      <c r="G1157" s="25">
        <f t="shared" si="94"/>
        <v>40969</v>
      </c>
    </row>
    <row r="1158" spans="1:7">
      <c r="A1158" s="9">
        <f t="shared" si="90"/>
        <v>2012</v>
      </c>
      <c r="B1158" s="9">
        <f>VLOOKUP($C1158,Quarter_Month!$A$1:$B$13,2)</f>
        <v>1</v>
      </c>
      <c r="C1158" s="9">
        <f t="shared" si="91"/>
        <v>3</v>
      </c>
      <c r="D1158" s="9">
        <f t="shared" si="92"/>
        <v>2</v>
      </c>
      <c r="E1158" s="8" t="str">
        <f t="shared" si="93"/>
        <v>20120302</v>
      </c>
      <c r="F1158" s="24">
        <v>40970</v>
      </c>
      <c r="G1158" s="25">
        <f t="shared" si="94"/>
        <v>40970</v>
      </c>
    </row>
    <row r="1159" spans="1:7">
      <c r="A1159" s="9">
        <f t="shared" si="90"/>
        <v>2012</v>
      </c>
      <c r="B1159" s="9">
        <f>VLOOKUP($C1159,Quarter_Month!$A$1:$B$13,2)</f>
        <v>1</v>
      </c>
      <c r="C1159" s="9">
        <f t="shared" si="91"/>
        <v>3</v>
      </c>
      <c r="D1159" s="9">
        <f t="shared" si="92"/>
        <v>3</v>
      </c>
      <c r="E1159" s="8" t="str">
        <f t="shared" si="93"/>
        <v>20120303</v>
      </c>
      <c r="F1159" s="24">
        <v>40971</v>
      </c>
      <c r="G1159" s="25">
        <f t="shared" si="94"/>
        <v>40971</v>
      </c>
    </row>
    <row r="1160" spans="1:7">
      <c r="A1160" s="9">
        <f t="shared" si="90"/>
        <v>2012</v>
      </c>
      <c r="B1160" s="9">
        <f>VLOOKUP($C1160,Quarter_Month!$A$1:$B$13,2)</f>
        <v>1</v>
      </c>
      <c r="C1160" s="9">
        <f t="shared" si="91"/>
        <v>3</v>
      </c>
      <c r="D1160" s="9">
        <f t="shared" si="92"/>
        <v>4</v>
      </c>
      <c r="E1160" s="8" t="str">
        <f t="shared" si="93"/>
        <v>20120304</v>
      </c>
      <c r="F1160" s="24">
        <v>40972</v>
      </c>
      <c r="G1160" s="25">
        <f t="shared" si="94"/>
        <v>40972</v>
      </c>
    </row>
    <row r="1161" spans="1:7">
      <c r="A1161" s="9">
        <f t="shared" si="90"/>
        <v>2012</v>
      </c>
      <c r="B1161" s="9">
        <f>VLOOKUP($C1161,Quarter_Month!$A$1:$B$13,2)</f>
        <v>1</v>
      </c>
      <c r="C1161" s="9">
        <f t="shared" si="91"/>
        <v>3</v>
      </c>
      <c r="D1161" s="9">
        <f t="shared" si="92"/>
        <v>5</v>
      </c>
      <c r="E1161" s="8" t="str">
        <f t="shared" si="93"/>
        <v>20120305</v>
      </c>
      <c r="F1161" s="24">
        <v>40973</v>
      </c>
      <c r="G1161" s="25">
        <f t="shared" si="94"/>
        <v>40973</v>
      </c>
    </row>
    <row r="1162" spans="1:7">
      <c r="A1162" s="9">
        <f t="shared" si="90"/>
        <v>2012</v>
      </c>
      <c r="B1162" s="9">
        <f>VLOOKUP($C1162,Quarter_Month!$A$1:$B$13,2)</f>
        <v>1</v>
      </c>
      <c r="C1162" s="9">
        <f t="shared" si="91"/>
        <v>3</v>
      </c>
      <c r="D1162" s="9">
        <f t="shared" si="92"/>
        <v>6</v>
      </c>
      <c r="E1162" s="8" t="str">
        <f t="shared" si="93"/>
        <v>20120306</v>
      </c>
      <c r="F1162" s="24">
        <v>40974</v>
      </c>
      <c r="G1162" s="25">
        <f t="shared" si="94"/>
        <v>40974</v>
      </c>
    </row>
    <row r="1163" spans="1:7">
      <c r="A1163" s="9">
        <f t="shared" si="90"/>
        <v>2012</v>
      </c>
      <c r="B1163" s="9">
        <f>VLOOKUP($C1163,Quarter_Month!$A$1:$B$13,2)</f>
        <v>1</v>
      </c>
      <c r="C1163" s="9">
        <f t="shared" si="91"/>
        <v>3</v>
      </c>
      <c r="D1163" s="9">
        <f t="shared" si="92"/>
        <v>7</v>
      </c>
      <c r="E1163" s="8" t="str">
        <f t="shared" si="93"/>
        <v>20120307</v>
      </c>
      <c r="F1163" s="24">
        <v>40975</v>
      </c>
      <c r="G1163" s="25">
        <f t="shared" si="94"/>
        <v>40975</v>
      </c>
    </row>
    <row r="1164" spans="1:7">
      <c r="A1164" s="9">
        <f t="shared" si="90"/>
        <v>2012</v>
      </c>
      <c r="B1164" s="9">
        <f>VLOOKUP($C1164,Quarter_Month!$A$1:$B$13,2)</f>
        <v>1</v>
      </c>
      <c r="C1164" s="9">
        <f t="shared" si="91"/>
        <v>3</v>
      </c>
      <c r="D1164" s="9">
        <f t="shared" si="92"/>
        <v>8</v>
      </c>
      <c r="E1164" s="8" t="str">
        <f t="shared" si="93"/>
        <v>20120308</v>
      </c>
      <c r="F1164" s="24">
        <v>40976</v>
      </c>
      <c r="G1164" s="25">
        <f t="shared" si="94"/>
        <v>40976</v>
      </c>
    </row>
    <row r="1165" spans="1:7">
      <c r="A1165" s="9">
        <f t="shared" si="90"/>
        <v>2012</v>
      </c>
      <c r="B1165" s="9">
        <f>VLOOKUP($C1165,Quarter_Month!$A$1:$B$13,2)</f>
        <v>1</v>
      </c>
      <c r="C1165" s="9">
        <f t="shared" si="91"/>
        <v>3</v>
      </c>
      <c r="D1165" s="9">
        <f t="shared" si="92"/>
        <v>9</v>
      </c>
      <c r="E1165" s="8" t="str">
        <f t="shared" si="93"/>
        <v>20120309</v>
      </c>
      <c r="F1165" s="24">
        <v>40977</v>
      </c>
      <c r="G1165" s="25">
        <f t="shared" si="94"/>
        <v>40977</v>
      </c>
    </row>
    <row r="1166" spans="1:7">
      <c r="A1166" s="9">
        <f t="shared" si="90"/>
        <v>2012</v>
      </c>
      <c r="B1166" s="9">
        <f>VLOOKUP($C1166,Quarter_Month!$A$1:$B$13,2)</f>
        <v>1</v>
      </c>
      <c r="C1166" s="9">
        <f t="shared" si="91"/>
        <v>3</v>
      </c>
      <c r="D1166" s="9">
        <f t="shared" si="92"/>
        <v>10</v>
      </c>
      <c r="E1166" s="8" t="str">
        <f t="shared" si="93"/>
        <v>20120310</v>
      </c>
      <c r="F1166" s="24">
        <v>40978</v>
      </c>
      <c r="G1166" s="25">
        <f t="shared" si="94"/>
        <v>40978</v>
      </c>
    </row>
    <row r="1167" spans="1:7">
      <c r="A1167" s="9">
        <f t="shared" si="90"/>
        <v>2012</v>
      </c>
      <c r="B1167" s="9">
        <f>VLOOKUP($C1167,Quarter_Month!$A$1:$B$13,2)</f>
        <v>1</v>
      </c>
      <c r="C1167" s="9">
        <f t="shared" si="91"/>
        <v>3</v>
      </c>
      <c r="D1167" s="9">
        <f t="shared" si="92"/>
        <v>11</v>
      </c>
      <c r="E1167" s="8" t="str">
        <f t="shared" si="93"/>
        <v>20120311</v>
      </c>
      <c r="F1167" s="24">
        <v>40979</v>
      </c>
      <c r="G1167" s="25">
        <f t="shared" si="94"/>
        <v>40979</v>
      </c>
    </row>
    <row r="1168" spans="1:7">
      <c r="A1168" s="9">
        <f t="shared" si="90"/>
        <v>2012</v>
      </c>
      <c r="B1168" s="9">
        <f>VLOOKUP($C1168,Quarter_Month!$A$1:$B$13,2)</f>
        <v>1</v>
      </c>
      <c r="C1168" s="9">
        <f t="shared" si="91"/>
        <v>3</v>
      </c>
      <c r="D1168" s="9">
        <f t="shared" si="92"/>
        <v>12</v>
      </c>
      <c r="E1168" s="8" t="str">
        <f t="shared" si="93"/>
        <v>20120312</v>
      </c>
      <c r="F1168" s="24">
        <v>40980</v>
      </c>
      <c r="G1168" s="25">
        <f t="shared" si="94"/>
        <v>40980</v>
      </c>
    </row>
    <row r="1169" spans="1:7">
      <c r="A1169" s="9">
        <f t="shared" si="90"/>
        <v>2012</v>
      </c>
      <c r="B1169" s="9">
        <f>VLOOKUP($C1169,Quarter_Month!$A$1:$B$13,2)</f>
        <v>1</v>
      </c>
      <c r="C1169" s="9">
        <f t="shared" si="91"/>
        <v>3</v>
      </c>
      <c r="D1169" s="9">
        <f t="shared" si="92"/>
        <v>13</v>
      </c>
      <c r="E1169" s="8" t="str">
        <f t="shared" si="93"/>
        <v>20120313</v>
      </c>
      <c r="F1169" s="24">
        <v>40981</v>
      </c>
      <c r="G1169" s="25">
        <f t="shared" si="94"/>
        <v>40981</v>
      </c>
    </row>
    <row r="1170" spans="1:7">
      <c r="A1170" s="9">
        <f t="shared" si="90"/>
        <v>2012</v>
      </c>
      <c r="B1170" s="9">
        <f>VLOOKUP($C1170,Quarter_Month!$A$1:$B$13,2)</f>
        <v>1</v>
      </c>
      <c r="C1170" s="9">
        <f t="shared" si="91"/>
        <v>3</v>
      </c>
      <c r="D1170" s="9">
        <f t="shared" si="92"/>
        <v>14</v>
      </c>
      <c r="E1170" s="8" t="str">
        <f t="shared" si="93"/>
        <v>20120314</v>
      </c>
      <c r="F1170" s="24">
        <v>40982</v>
      </c>
      <c r="G1170" s="25">
        <f t="shared" si="94"/>
        <v>40982</v>
      </c>
    </row>
    <row r="1171" spans="1:7">
      <c r="A1171" s="9">
        <f t="shared" si="90"/>
        <v>2012</v>
      </c>
      <c r="B1171" s="9">
        <f>VLOOKUP($C1171,Quarter_Month!$A$1:$B$13,2)</f>
        <v>1</v>
      </c>
      <c r="C1171" s="9">
        <f t="shared" si="91"/>
        <v>3</v>
      </c>
      <c r="D1171" s="9">
        <f t="shared" si="92"/>
        <v>15</v>
      </c>
      <c r="E1171" s="8" t="str">
        <f t="shared" si="93"/>
        <v>20120315</v>
      </c>
      <c r="F1171" s="24">
        <v>40983</v>
      </c>
      <c r="G1171" s="25">
        <f t="shared" si="94"/>
        <v>40983</v>
      </c>
    </row>
    <row r="1172" spans="1:7">
      <c r="A1172" s="9">
        <f t="shared" si="90"/>
        <v>2012</v>
      </c>
      <c r="B1172" s="9">
        <f>VLOOKUP($C1172,Quarter_Month!$A$1:$B$13,2)</f>
        <v>1</v>
      </c>
      <c r="C1172" s="9">
        <f t="shared" si="91"/>
        <v>3</v>
      </c>
      <c r="D1172" s="9">
        <f t="shared" si="92"/>
        <v>16</v>
      </c>
      <c r="E1172" s="8" t="str">
        <f t="shared" si="93"/>
        <v>20120316</v>
      </c>
      <c r="F1172" s="24">
        <v>40984</v>
      </c>
      <c r="G1172" s="25">
        <f t="shared" si="94"/>
        <v>40984</v>
      </c>
    </row>
    <row r="1173" spans="1:7">
      <c r="A1173" s="9">
        <f t="shared" si="90"/>
        <v>2012</v>
      </c>
      <c r="B1173" s="9">
        <f>VLOOKUP($C1173,Quarter_Month!$A$1:$B$13,2)</f>
        <v>1</v>
      </c>
      <c r="C1173" s="9">
        <f t="shared" si="91"/>
        <v>3</v>
      </c>
      <c r="D1173" s="9">
        <f t="shared" si="92"/>
        <v>17</v>
      </c>
      <c r="E1173" s="8" t="str">
        <f t="shared" si="93"/>
        <v>20120317</v>
      </c>
      <c r="F1173" s="24">
        <v>40985</v>
      </c>
      <c r="G1173" s="25">
        <f t="shared" si="94"/>
        <v>40985</v>
      </c>
    </row>
    <row r="1174" spans="1:7">
      <c r="A1174" s="9">
        <f t="shared" si="90"/>
        <v>2012</v>
      </c>
      <c r="B1174" s="9">
        <f>VLOOKUP($C1174,Quarter_Month!$A$1:$B$13,2)</f>
        <v>1</v>
      </c>
      <c r="C1174" s="9">
        <f t="shared" si="91"/>
        <v>3</v>
      </c>
      <c r="D1174" s="9">
        <f t="shared" si="92"/>
        <v>18</v>
      </c>
      <c r="E1174" s="8" t="str">
        <f t="shared" si="93"/>
        <v>20120318</v>
      </c>
      <c r="F1174" s="24">
        <v>40986</v>
      </c>
      <c r="G1174" s="25">
        <f t="shared" si="94"/>
        <v>40986</v>
      </c>
    </row>
    <row r="1175" spans="1:7">
      <c r="A1175" s="9">
        <f t="shared" si="90"/>
        <v>2012</v>
      </c>
      <c r="B1175" s="9">
        <f>VLOOKUP($C1175,Quarter_Month!$A$1:$B$13,2)</f>
        <v>1</v>
      </c>
      <c r="C1175" s="9">
        <f t="shared" si="91"/>
        <v>3</v>
      </c>
      <c r="D1175" s="9">
        <f t="shared" si="92"/>
        <v>19</v>
      </c>
      <c r="E1175" s="8" t="str">
        <f t="shared" si="93"/>
        <v>20120319</v>
      </c>
      <c r="F1175" s="24">
        <v>40987</v>
      </c>
      <c r="G1175" s="25">
        <f t="shared" si="94"/>
        <v>40987</v>
      </c>
    </row>
    <row r="1176" spans="1:7">
      <c r="A1176" s="9">
        <f t="shared" si="90"/>
        <v>2012</v>
      </c>
      <c r="B1176" s="9">
        <f>VLOOKUP($C1176,Quarter_Month!$A$1:$B$13,2)</f>
        <v>1</v>
      </c>
      <c r="C1176" s="9">
        <f t="shared" si="91"/>
        <v>3</v>
      </c>
      <c r="D1176" s="9">
        <f t="shared" si="92"/>
        <v>20</v>
      </c>
      <c r="E1176" s="8" t="str">
        <f t="shared" si="93"/>
        <v>20120320</v>
      </c>
      <c r="F1176" s="24">
        <v>40988</v>
      </c>
      <c r="G1176" s="25">
        <f t="shared" si="94"/>
        <v>40988</v>
      </c>
    </row>
    <row r="1177" spans="1:7">
      <c r="A1177" s="9">
        <f t="shared" si="90"/>
        <v>2012</v>
      </c>
      <c r="B1177" s="9">
        <f>VLOOKUP($C1177,Quarter_Month!$A$1:$B$13,2)</f>
        <v>1</v>
      </c>
      <c r="C1177" s="9">
        <f t="shared" si="91"/>
        <v>3</v>
      </c>
      <c r="D1177" s="9">
        <f t="shared" si="92"/>
        <v>21</v>
      </c>
      <c r="E1177" s="8" t="str">
        <f t="shared" si="93"/>
        <v>20120321</v>
      </c>
      <c r="F1177" s="24">
        <v>40989</v>
      </c>
      <c r="G1177" s="25">
        <f t="shared" si="94"/>
        <v>40989</v>
      </c>
    </row>
    <row r="1178" spans="1:7">
      <c r="A1178" s="9">
        <f t="shared" si="90"/>
        <v>2012</v>
      </c>
      <c r="B1178" s="9">
        <f>VLOOKUP($C1178,Quarter_Month!$A$1:$B$13,2)</f>
        <v>1</v>
      </c>
      <c r="C1178" s="9">
        <f t="shared" si="91"/>
        <v>3</v>
      </c>
      <c r="D1178" s="9">
        <f t="shared" si="92"/>
        <v>22</v>
      </c>
      <c r="E1178" s="8" t="str">
        <f t="shared" si="93"/>
        <v>20120322</v>
      </c>
      <c r="F1178" s="24">
        <v>40990</v>
      </c>
      <c r="G1178" s="25">
        <f t="shared" si="94"/>
        <v>40990</v>
      </c>
    </row>
    <row r="1179" spans="1:7">
      <c r="A1179" s="9">
        <f t="shared" si="90"/>
        <v>2012</v>
      </c>
      <c r="B1179" s="9">
        <f>VLOOKUP($C1179,Quarter_Month!$A$1:$B$13,2)</f>
        <v>1</v>
      </c>
      <c r="C1179" s="9">
        <f t="shared" si="91"/>
        <v>3</v>
      </c>
      <c r="D1179" s="9">
        <f t="shared" si="92"/>
        <v>23</v>
      </c>
      <c r="E1179" s="8" t="str">
        <f t="shared" si="93"/>
        <v>20120323</v>
      </c>
      <c r="F1179" s="24">
        <v>40991</v>
      </c>
      <c r="G1179" s="25">
        <f t="shared" si="94"/>
        <v>40991</v>
      </c>
    </row>
    <row r="1180" spans="1:7">
      <c r="A1180" s="9">
        <f t="shared" si="90"/>
        <v>2012</v>
      </c>
      <c r="B1180" s="9">
        <f>VLOOKUP($C1180,Quarter_Month!$A$1:$B$13,2)</f>
        <v>1</v>
      </c>
      <c r="C1180" s="9">
        <f t="shared" si="91"/>
        <v>3</v>
      </c>
      <c r="D1180" s="9">
        <f t="shared" si="92"/>
        <v>24</v>
      </c>
      <c r="E1180" s="8" t="str">
        <f t="shared" si="93"/>
        <v>20120324</v>
      </c>
      <c r="F1180" s="24">
        <v>40992</v>
      </c>
      <c r="G1180" s="25">
        <f t="shared" si="94"/>
        <v>40992</v>
      </c>
    </row>
    <row r="1181" spans="1:7">
      <c r="A1181" s="9">
        <f t="shared" si="90"/>
        <v>2012</v>
      </c>
      <c r="B1181" s="9">
        <f>VLOOKUP($C1181,Quarter_Month!$A$1:$B$13,2)</f>
        <v>1</v>
      </c>
      <c r="C1181" s="9">
        <f t="shared" si="91"/>
        <v>3</v>
      </c>
      <c r="D1181" s="9">
        <f t="shared" si="92"/>
        <v>25</v>
      </c>
      <c r="E1181" s="8" t="str">
        <f t="shared" si="93"/>
        <v>20120325</v>
      </c>
      <c r="F1181" s="24">
        <v>40993</v>
      </c>
      <c r="G1181" s="25">
        <f t="shared" si="94"/>
        <v>40993</v>
      </c>
    </row>
    <row r="1182" spans="1:7">
      <c r="A1182" s="9">
        <f t="shared" si="90"/>
        <v>2012</v>
      </c>
      <c r="B1182" s="9">
        <f>VLOOKUP($C1182,Quarter_Month!$A$1:$B$13,2)</f>
        <v>1</v>
      </c>
      <c r="C1182" s="9">
        <f t="shared" si="91"/>
        <v>3</v>
      </c>
      <c r="D1182" s="9">
        <f t="shared" si="92"/>
        <v>26</v>
      </c>
      <c r="E1182" s="8" t="str">
        <f t="shared" si="93"/>
        <v>20120326</v>
      </c>
      <c r="F1182" s="24">
        <v>40994</v>
      </c>
      <c r="G1182" s="25">
        <f t="shared" si="94"/>
        <v>40994</v>
      </c>
    </row>
    <row r="1183" spans="1:7">
      <c r="A1183" s="9">
        <f t="shared" si="90"/>
        <v>2012</v>
      </c>
      <c r="B1183" s="9">
        <f>VLOOKUP($C1183,Quarter_Month!$A$1:$B$13,2)</f>
        <v>1</v>
      </c>
      <c r="C1183" s="9">
        <f t="shared" si="91"/>
        <v>3</v>
      </c>
      <c r="D1183" s="9">
        <f t="shared" si="92"/>
        <v>27</v>
      </c>
      <c r="E1183" s="8" t="str">
        <f t="shared" si="93"/>
        <v>20120327</v>
      </c>
      <c r="F1183" s="24">
        <v>40995</v>
      </c>
      <c r="G1183" s="25">
        <f t="shared" si="94"/>
        <v>40995</v>
      </c>
    </row>
    <row r="1184" spans="1:7">
      <c r="A1184" s="9">
        <f t="shared" si="90"/>
        <v>2012</v>
      </c>
      <c r="B1184" s="9">
        <f>VLOOKUP($C1184,Quarter_Month!$A$1:$B$13,2)</f>
        <v>1</v>
      </c>
      <c r="C1184" s="9">
        <f t="shared" si="91"/>
        <v>3</v>
      </c>
      <c r="D1184" s="9">
        <f t="shared" si="92"/>
        <v>28</v>
      </c>
      <c r="E1184" s="8" t="str">
        <f t="shared" si="93"/>
        <v>20120328</v>
      </c>
      <c r="F1184" s="24">
        <v>40996</v>
      </c>
      <c r="G1184" s="25">
        <f t="shared" si="94"/>
        <v>40996</v>
      </c>
    </row>
    <row r="1185" spans="1:7">
      <c r="A1185" s="9">
        <f t="shared" si="90"/>
        <v>2012</v>
      </c>
      <c r="B1185" s="9">
        <f>VLOOKUP($C1185,Quarter_Month!$A$1:$B$13,2)</f>
        <v>1</v>
      </c>
      <c r="C1185" s="9">
        <f t="shared" si="91"/>
        <v>3</v>
      </c>
      <c r="D1185" s="9">
        <f t="shared" si="92"/>
        <v>29</v>
      </c>
      <c r="E1185" s="8" t="str">
        <f t="shared" si="93"/>
        <v>20120329</v>
      </c>
      <c r="F1185" s="24">
        <v>40997</v>
      </c>
      <c r="G1185" s="25">
        <f t="shared" si="94"/>
        <v>40997</v>
      </c>
    </row>
    <row r="1186" spans="1:7">
      <c r="A1186" s="9">
        <f t="shared" si="90"/>
        <v>2012</v>
      </c>
      <c r="B1186" s="9">
        <f>VLOOKUP($C1186,Quarter_Month!$A$1:$B$13,2)</f>
        <v>1</v>
      </c>
      <c r="C1186" s="9">
        <f t="shared" si="91"/>
        <v>3</v>
      </c>
      <c r="D1186" s="9">
        <f t="shared" si="92"/>
        <v>30</v>
      </c>
      <c r="E1186" s="8" t="str">
        <f t="shared" si="93"/>
        <v>20120330</v>
      </c>
      <c r="F1186" s="24">
        <v>40998</v>
      </c>
      <c r="G1186" s="25">
        <f t="shared" si="94"/>
        <v>40998</v>
      </c>
    </row>
    <row r="1187" spans="1:7">
      <c r="A1187" s="9">
        <f t="shared" si="90"/>
        <v>2012</v>
      </c>
      <c r="B1187" s="9">
        <f>VLOOKUP($C1187,Quarter_Month!$A$1:$B$13,2)</f>
        <v>1</v>
      </c>
      <c r="C1187" s="9">
        <f t="shared" si="91"/>
        <v>3</v>
      </c>
      <c r="D1187" s="9">
        <f t="shared" si="92"/>
        <v>31</v>
      </c>
      <c r="E1187" s="8" t="str">
        <f t="shared" si="93"/>
        <v>20120331</v>
      </c>
      <c r="F1187" s="24">
        <v>40999</v>
      </c>
      <c r="G1187" s="25">
        <f t="shared" si="94"/>
        <v>40999</v>
      </c>
    </row>
    <row r="1188" spans="1:7">
      <c r="A1188" s="9">
        <f t="shared" si="90"/>
        <v>2012</v>
      </c>
      <c r="B1188" s="9">
        <f>VLOOKUP($C1188,Quarter_Month!$A$1:$B$13,2)</f>
        <v>2</v>
      </c>
      <c r="C1188" s="9">
        <f t="shared" si="91"/>
        <v>4</v>
      </c>
      <c r="D1188" s="9">
        <f t="shared" si="92"/>
        <v>1</v>
      </c>
      <c r="E1188" s="8" t="str">
        <f t="shared" si="93"/>
        <v>20120401</v>
      </c>
      <c r="F1188" s="24">
        <v>41000</v>
      </c>
      <c r="G1188" s="25">
        <f t="shared" si="94"/>
        <v>41000</v>
      </c>
    </row>
    <row r="1189" spans="1:7">
      <c r="A1189" s="9">
        <f t="shared" si="90"/>
        <v>2012</v>
      </c>
      <c r="B1189" s="9">
        <f>VLOOKUP($C1189,Quarter_Month!$A$1:$B$13,2)</f>
        <v>2</v>
      </c>
      <c r="C1189" s="9">
        <f t="shared" si="91"/>
        <v>4</v>
      </c>
      <c r="D1189" s="9">
        <f t="shared" si="92"/>
        <v>2</v>
      </c>
      <c r="E1189" s="8" t="str">
        <f t="shared" si="93"/>
        <v>20120402</v>
      </c>
      <c r="F1189" s="24">
        <v>41001</v>
      </c>
      <c r="G1189" s="25">
        <f t="shared" si="94"/>
        <v>41001</v>
      </c>
    </row>
    <row r="1190" spans="1:7">
      <c r="A1190" s="9">
        <f t="shared" si="90"/>
        <v>2012</v>
      </c>
      <c r="B1190" s="9">
        <f>VLOOKUP($C1190,Quarter_Month!$A$1:$B$13,2)</f>
        <v>2</v>
      </c>
      <c r="C1190" s="9">
        <f t="shared" si="91"/>
        <v>4</v>
      </c>
      <c r="D1190" s="9">
        <f t="shared" si="92"/>
        <v>3</v>
      </c>
      <c r="E1190" s="8" t="str">
        <f t="shared" si="93"/>
        <v>20120403</v>
      </c>
      <c r="F1190" s="24">
        <v>41002</v>
      </c>
      <c r="G1190" s="25">
        <f t="shared" si="94"/>
        <v>41002</v>
      </c>
    </row>
    <row r="1191" spans="1:7">
      <c r="A1191" s="9">
        <f t="shared" si="90"/>
        <v>2012</v>
      </c>
      <c r="B1191" s="9">
        <f>VLOOKUP($C1191,Quarter_Month!$A$1:$B$13,2)</f>
        <v>2</v>
      </c>
      <c r="C1191" s="9">
        <f t="shared" si="91"/>
        <v>4</v>
      </c>
      <c r="D1191" s="9">
        <f t="shared" si="92"/>
        <v>4</v>
      </c>
      <c r="E1191" s="8" t="str">
        <f t="shared" si="93"/>
        <v>20120404</v>
      </c>
      <c r="F1191" s="24">
        <v>41003</v>
      </c>
      <c r="G1191" s="25">
        <f t="shared" si="94"/>
        <v>41003</v>
      </c>
    </row>
    <row r="1192" spans="1:7">
      <c r="A1192" s="9">
        <f t="shared" si="90"/>
        <v>2012</v>
      </c>
      <c r="B1192" s="9">
        <f>VLOOKUP($C1192,Quarter_Month!$A$1:$B$13,2)</f>
        <v>2</v>
      </c>
      <c r="C1192" s="9">
        <f t="shared" si="91"/>
        <v>4</v>
      </c>
      <c r="D1192" s="9">
        <f t="shared" si="92"/>
        <v>5</v>
      </c>
      <c r="E1192" s="8" t="str">
        <f t="shared" si="93"/>
        <v>20120405</v>
      </c>
      <c r="F1192" s="24">
        <v>41004</v>
      </c>
      <c r="G1192" s="25">
        <f t="shared" si="94"/>
        <v>41004</v>
      </c>
    </row>
    <row r="1193" spans="1:7">
      <c r="A1193" s="9">
        <f t="shared" si="90"/>
        <v>2012</v>
      </c>
      <c r="B1193" s="9">
        <f>VLOOKUP($C1193,Quarter_Month!$A$1:$B$13,2)</f>
        <v>2</v>
      </c>
      <c r="C1193" s="9">
        <f t="shared" si="91"/>
        <v>4</v>
      </c>
      <c r="D1193" s="9">
        <f t="shared" si="92"/>
        <v>6</v>
      </c>
      <c r="E1193" s="8" t="str">
        <f t="shared" si="93"/>
        <v>20120406</v>
      </c>
      <c r="F1193" s="24">
        <v>41005</v>
      </c>
      <c r="G1193" s="25">
        <f t="shared" si="94"/>
        <v>41005</v>
      </c>
    </row>
    <row r="1194" spans="1:7">
      <c r="A1194" s="9">
        <f t="shared" si="90"/>
        <v>2012</v>
      </c>
      <c r="B1194" s="9">
        <f>VLOOKUP($C1194,Quarter_Month!$A$1:$B$13,2)</f>
        <v>2</v>
      </c>
      <c r="C1194" s="9">
        <f t="shared" si="91"/>
        <v>4</v>
      </c>
      <c r="D1194" s="9">
        <f t="shared" si="92"/>
        <v>7</v>
      </c>
      <c r="E1194" s="8" t="str">
        <f t="shared" si="93"/>
        <v>20120407</v>
      </c>
      <c r="F1194" s="24">
        <v>41006</v>
      </c>
      <c r="G1194" s="25">
        <f t="shared" si="94"/>
        <v>41006</v>
      </c>
    </row>
    <row r="1195" spans="1:7">
      <c r="A1195" s="9">
        <f t="shared" si="90"/>
        <v>2012</v>
      </c>
      <c r="B1195" s="9">
        <f>VLOOKUP($C1195,Quarter_Month!$A$1:$B$13,2)</f>
        <v>2</v>
      </c>
      <c r="C1195" s="9">
        <f t="shared" si="91"/>
        <v>4</v>
      </c>
      <c r="D1195" s="9">
        <f t="shared" si="92"/>
        <v>8</v>
      </c>
      <c r="E1195" s="8" t="str">
        <f t="shared" si="93"/>
        <v>20120408</v>
      </c>
      <c r="F1195" s="24">
        <v>41007</v>
      </c>
      <c r="G1195" s="25">
        <f t="shared" si="94"/>
        <v>41007</v>
      </c>
    </row>
    <row r="1196" spans="1:7">
      <c r="A1196" s="9">
        <f t="shared" si="90"/>
        <v>2012</v>
      </c>
      <c r="B1196" s="9">
        <f>VLOOKUP($C1196,Quarter_Month!$A$1:$B$13,2)</f>
        <v>2</v>
      </c>
      <c r="C1196" s="9">
        <f t="shared" si="91"/>
        <v>4</v>
      </c>
      <c r="D1196" s="9">
        <f t="shared" si="92"/>
        <v>9</v>
      </c>
      <c r="E1196" s="8" t="str">
        <f t="shared" si="93"/>
        <v>20120409</v>
      </c>
      <c r="F1196" s="24">
        <v>41008</v>
      </c>
      <c r="G1196" s="25">
        <f t="shared" si="94"/>
        <v>41008</v>
      </c>
    </row>
    <row r="1197" spans="1:7">
      <c r="A1197" s="9">
        <f t="shared" si="90"/>
        <v>2012</v>
      </c>
      <c r="B1197" s="9">
        <f>VLOOKUP($C1197,Quarter_Month!$A$1:$B$13,2)</f>
        <v>2</v>
      </c>
      <c r="C1197" s="9">
        <f t="shared" si="91"/>
        <v>4</v>
      </c>
      <c r="D1197" s="9">
        <f t="shared" si="92"/>
        <v>10</v>
      </c>
      <c r="E1197" s="8" t="str">
        <f t="shared" si="93"/>
        <v>20120410</v>
      </c>
      <c r="F1197" s="24">
        <v>41009</v>
      </c>
      <c r="G1197" s="25">
        <f t="shared" si="94"/>
        <v>41009</v>
      </c>
    </row>
    <row r="1198" spans="1:7">
      <c r="A1198" s="9">
        <f t="shared" si="90"/>
        <v>2012</v>
      </c>
      <c r="B1198" s="9">
        <f>VLOOKUP($C1198,Quarter_Month!$A$1:$B$13,2)</f>
        <v>2</v>
      </c>
      <c r="C1198" s="9">
        <f t="shared" si="91"/>
        <v>4</v>
      </c>
      <c r="D1198" s="9">
        <f t="shared" si="92"/>
        <v>11</v>
      </c>
      <c r="E1198" s="8" t="str">
        <f t="shared" si="93"/>
        <v>20120411</v>
      </c>
      <c r="F1198" s="24">
        <v>41010</v>
      </c>
      <c r="G1198" s="25">
        <f t="shared" si="94"/>
        <v>41010</v>
      </c>
    </row>
    <row r="1199" spans="1:7">
      <c r="A1199" s="9">
        <f t="shared" si="90"/>
        <v>2012</v>
      </c>
      <c r="B1199" s="9">
        <f>VLOOKUP($C1199,Quarter_Month!$A$1:$B$13,2)</f>
        <v>2</v>
      </c>
      <c r="C1199" s="9">
        <f t="shared" si="91"/>
        <v>4</v>
      </c>
      <c r="D1199" s="9">
        <f t="shared" si="92"/>
        <v>12</v>
      </c>
      <c r="E1199" s="8" t="str">
        <f t="shared" si="93"/>
        <v>20120412</v>
      </c>
      <c r="F1199" s="24">
        <v>41011</v>
      </c>
      <c r="G1199" s="25">
        <f t="shared" si="94"/>
        <v>41011</v>
      </c>
    </row>
    <row r="1200" spans="1:7">
      <c r="A1200" s="9">
        <f t="shared" si="90"/>
        <v>2012</v>
      </c>
      <c r="B1200" s="9">
        <f>VLOOKUP($C1200,Quarter_Month!$A$1:$B$13,2)</f>
        <v>2</v>
      </c>
      <c r="C1200" s="9">
        <f t="shared" si="91"/>
        <v>4</v>
      </c>
      <c r="D1200" s="9">
        <f t="shared" si="92"/>
        <v>13</v>
      </c>
      <c r="E1200" s="8" t="str">
        <f t="shared" si="93"/>
        <v>20120413</v>
      </c>
      <c r="F1200" s="24">
        <v>41012</v>
      </c>
      <c r="G1200" s="25">
        <f t="shared" si="94"/>
        <v>41012</v>
      </c>
    </row>
    <row r="1201" spans="1:7">
      <c r="A1201" s="9">
        <f t="shared" ref="A1201:A1259" si="95">YEAR(F1201)</f>
        <v>2012</v>
      </c>
      <c r="B1201" s="9">
        <f>VLOOKUP($C1201,Quarter_Month!$A$1:$B$13,2)</f>
        <v>2</v>
      </c>
      <c r="C1201" s="9">
        <f t="shared" ref="C1201:C1259" si="96">MONTH(F1201)</f>
        <v>4</v>
      </c>
      <c r="D1201" s="9">
        <f t="shared" ref="D1201:D1259" si="97">DAY(F1201)</f>
        <v>14</v>
      </c>
      <c r="E1201" s="8" t="str">
        <f t="shared" ref="E1201:E1259" si="98">CONCATENATE(A1201,IF(LEN(C1201)=1,"0"&amp;C1201,C1201),IF(LEN(D1201)=1,"0"&amp;D1201,D1201))</f>
        <v>20120414</v>
      </c>
      <c r="F1201" s="24">
        <v>41013</v>
      </c>
      <c r="G1201" s="25">
        <f t="shared" si="94"/>
        <v>41013</v>
      </c>
    </row>
    <row r="1202" spans="1:7">
      <c r="A1202" s="9">
        <f t="shared" si="95"/>
        <v>2012</v>
      </c>
      <c r="B1202" s="9">
        <f>VLOOKUP($C1202,Quarter_Month!$A$1:$B$13,2)</f>
        <v>2</v>
      </c>
      <c r="C1202" s="9">
        <f t="shared" si="96"/>
        <v>4</v>
      </c>
      <c r="D1202" s="9">
        <f t="shared" si="97"/>
        <v>15</v>
      </c>
      <c r="E1202" s="8" t="str">
        <f t="shared" si="98"/>
        <v>20120415</v>
      </c>
      <c r="F1202" s="24">
        <v>41014</v>
      </c>
      <c r="G1202" s="25">
        <f t="shared" si="94"/>
        <v>41014</v>
      </c>
    </row>
    <row r="1203" spans="1:7">
      <c r="A1203" s="9">
        <f t="shared" si="95"/>
        <v>2012</v>
      </c>
      <c r="B1203" s="9">
        <f>VLOOKUP($C1203,Quarter_Month!$A$1:$B$13,2)</f>
        <v>2</v>
      </c>
      <c r="C1203" s="9">
        <f t="shared" si="96"/>
        <v>4</v>
      </c>
      <c r="D1203" s="9">
        <f t="shared" si="97"/>
        <v>16</v>
      </c>
      <c r="E1203" s="8" t="str">
        <f t="shared" si="98"/>
        <v>20120416</v>
      </c>
      <c r="F1203" s="24">
        <v>41015</v>
      </c>
      <c r="G1203" s="25">
        <f t="shared" si="94"/>
        <v>41015</v>
      </c>
    </row>
    <row r="1204" spans="1:7">
      <c r="A1204" s="9">
        <f t="shared" si="95"/>
        <v>2012</v>
      </c>
      <c r="B1204" s="9">
        <f>VLOOKUP($C1204,Quarter_Month!$A$1:$B$13,2)</f>
        <v>2</v>
      </c>
      <c r="C1204" s="9">
        <f t="shared" si="96"/>
        <v>4</v>
      </c>
      <c r="D1204" s="9">
        <f t="shared" si="97"/>
        <v>17</v>
      </c>
      <c r="E1204" s="8" t="str">
        <f t="shared" si="98"/>
        <v>20120417</v>
      </c>
      <c r="F1204" s="24">
        <v>41016</v>
      </c>
      <c r="G1204" s="25">
        <f t="shared" si="94"/>
        <v>41016</v>
      </c>
    </row>
    <row r="1205" spans="1:7">
      <c r="A1205" s="9">
        <f t="shared" si="95"/>
        <v>2012</v>
      </c>
      <c r="B1205" s="9">
        <f>VLOOKUP($C1205,Quarter_Month!$A$1:$B$13,2)</f>
        <v>2</v>
      </c>
      <c r="C1205" s="9">
        <f t="shared" si="96"/>
        <v>4</v>
      </c>
      <c r="D1205" s="9">
        <f t="shared" si="97"/>
        <v>18</v>
      </c>
      <c r="E1205" s="8" t="str">
        <f t="shared" si="98"/>
        <v>20120418</v>
      </c>
      <c r="F1205" s="24">
        <v>41017</v>
      </c>
      <c r="G1205" s="25">
        <f t="shared" si="94"/>
        <v>41017</v>
      </c>
    </row>
    <row r="1206" spans="1:7">
      <c r="A1206" s="9">
        <f t="shared" si="95"/>
        <v>2012</v>
      </c>
      <c r="B1206" s="9">
        <f>VLOOKUP($C1206,Quarter_Month!$A$1:$B$13,2)</f>
        <v>2</v>
      </c>
      <c r="C1206" s="9">
        <f t="shared" si="96"/>
        <v>4</v>
      </c>
      <c r="D1206" s="9">
        <f t="shared" si="97"/>
        <v>19</v>
      </c>
      <c r="E1206" s="8" t="str">
        <f t="shared" si="98"/>
        <v>20120419</v>
      </c>
      <c r="F1206" s="24">
        <v>41018</v>
      </c>
      <c r="G1206" s="25">
        <f t="shared" si="94"/>
        <v>41018</v>
      </c>
    </row>
    <row r="1207" spans="1:7">
      <c r="A1207" s="9">
        <f t="shared" si="95"/>
        <v>2012</v>
      </c>
      <c r="B1207" s="9">
        <f>VLOOKUP($C1207,Quarter_Month!$A$1:$B$13,2)</f>
        <v>2</v>
      </c>
      <c r="C1207" s="9">
        <f t="shared" si="96"/>
        <v>4</v>
      </c>
      <c r="D1207" s="9">
        <f t="shared" si="97"/>
        <v>20</v>
      </c>
      <c r="E1207" s="8" t="str">
        <f t="shared" si="98"/>
        <v>20120420</v>
      </c>
      <c r="F1207" s="24">
        <v>41019</v>
      </c>
      <c r="G1207" s="25">
        <f t="shared" si="94"/>
        <v>41019</v>
      </c>
    </row>
    <row r="1208" spans="1:7">
      <c r="A1208" s="9">
        <f t="shared" si="95"/>
        <v>2012</v>
      </c>
      <c r="B1208" s="9">
        <f>VLOOKUP($C1208,Quarter_Month!$A$1:$B$13,2)</f>
        <v>2</v>
      </c>
      <c r="C1208" s="9">
        <f t="shared" si="96"/>
        <v>4</v>
      </c>
      <c r="D1208" s="9">
        <f t="shared" si="97"/>
        <v>21</v>
      </c>
      <c r="E1208" s="8" t="str">
        <f t="shared" si="98"/>
        <v>20120421</v>
      </c>
      <c r="F1208" s="24">
        <v>41020</v>
      </c>
      <c r="G1208" s="25">
        <f t="shared" si="94"/>
        <v>41020</v>
      </c>
    </row>
    <row r="1209" spans="1:7">
      <c r="A1209" s="9">
        <f t="shared" si="95"/>
        <v>2012</v>
      </c>
      <c r="B1209" s="9">
        <f>VLOOKUP($C1209,Quarter_Month!$A$1:$B$13,2)</f>
        <v>2</v>
      </c>
      <c r="C1209" s="9">
        <f t="shared" si="96"/>
        <v>4</v>
      </c>
      <c r="D1209" s="9">
        <f t="shared" si="97"/>
        <v>22</v>
      </c>
      <c r="E1209" s="8" t="str">
        <f t="shared" si="98"/>
        <v>20120422</v>
      </c>
      <c r="F1209" s="24">
        <v>41021</v>
      </c>
      <c r="G1209" s="25">
        <f t="shared" si="94"/>
        <v>41021</v>
      </c>
    </row>
    <row r="1210" spans="1:7">
      <c r="A1210" s="9">
        <f t="shared" si="95"/>
        <v>2012</v>
      </c>
      <c r="B1210" s="9">
        <f>VLOOKUP($C1210,Quarter_Month!$A$1:$B$13,2)</f>
        <v>2</v>
      </c>
      <c r="C1210" s="9">
        <f t="shared" si="96"/>
        <v>4</v>
      </c>
      <c r="D1210" s="9">
        <f t="shared" si="97"/>
        <v>23</v>
      </c>
      <c r="E1210" s="8" t="str">
        <f t="shared" si="98"/>
        <v>20120423</v>
      </c>
      <c r="F1210" s="24">
        <v>41022</v>
      </c>
      <c r="G1210" s="25">
        <f t="shared" si="94"/>
        <v>41022</v>
      </c>
    </row>
    <row r="1211" spans="1:7">
      <c r="A1211" s="9">
        <f t="shared" si="95"/>
        <v>2012</v>
      </c>
      <c r="B1211" s="9">
        <f>VLOOKUP($C1211,Quarter_Month!$A$1:$B$13,2)</f>
        <v>2</v>
      </c>
      <c r="C1211" s="9">
        <f t="shared" si="96"/>
        <v>4</v>
      </c>
      <c r="D1211" s="9">
        <f t="shared" si="97"/>
        <v>24</v>
      </c>
      <c r="E1211" s="8" t="str">
        <f t="shared" si="98"/>
        <v>20120424</v>
      </c>
      <c r="F1211" s="24">
        <v>41023</v>
      </c>
      <c r="G1211" s="25">
        <f t="shared" si="94"/>
        <v>41023</v>
      </c>
    </row>
    <row r="1212" spans="1:7">
      <c r="A1212" s="9">
        <f t="shared" si="95"/>
        <v>2012</v>
      </c>
      <c r="B1212" s="9">
        <f>VLOOKUP($C1212,Quarter_Month!$A$1:$B$13,2)</f>
        <v>2</v>
      </c>
      <c r="C1212" s="9">
        <f t="shared" si="96"/>
        <v>4</v>
      </c>
      <c r="D1212" s="9">
        <f t="shared" si="97"/>
        <v>25</v>
      </c>
      <c r="E1212" s="8" t="str">
        <f t="shared" si="98"/>
        <v>20120425</v>
      </c>
      <c r="F1212" s="24">
        <v>41024</v>
      </c>
      <c r="G1212" s="25">
        <f t="shared" si="94"/>
        <v>41024</v>
      </c>
    </row>
    <row r="1213" spans="1:7">
      <c r="A1213" s="9">
        <f t="shared" si="95"/>
        <v>2012</v>
      </c>
      <c r="B1213" s="9">
        <f>VLOOKUP($C1213,Quarter_Month!$A$1:$B$13,2)</f>
        <v>2</v>
      </c>
      <c r="C1213" s="9">
        <f t="shared" si="96"/>
        <v>4</v>
      </c>
      <c r="D1213" s="9">
        <f t="shared" si="97"/>
        <v>26</v>
      </c>
      <c r="E1213" s="8" t="str">
        <f t="shared" si="98"/>
        <v>20120426</v>
      </c>
      <c r="F1213" s="24">
        <v>41025</v>
      </c>
      <c r="G1213" s="25">
        <f t="shared" si="94"/>
        <v>41025</v>
      </c>
    </row>
    <row r="1214" spans="1:7">
      <c r="A1214" s="9">
        <f t="shared" si="95"/>
        <v>2012</v>
      </c>
      <c r="B1214" s="9">
        <f>VLOOKUP($C1214,Quarter_Month!$A$1:$B$13,2)</f>
        <v>2</v>
      </c>
      <c r="C1214" s="9">
        <f t="shared" si="96"/>
        <v>4</v>
      </c>
      <c r="D1214" s="9">
        <f t="shared" si="97"/>
        <v>27</v>
      </c>
      <c r="E1214" s="8" t="str">
        <f t="shared" si="98"/>
        <v>20120427</v>
      </c>
      <c r="F1214" s="24">
        <v>41026</v>
      </c>
      <c r="G1214" s="25">
        <f t="shared" si="94"/>
        <v>41026</v>
      </c>
    </row>
    <row r="1215" spans="1:7">
      <c r="A1215" s="9">
        <f t="shared" si="95"/>
        <v>2012</v>
      </c>
      <c r="B1215" s="9">
        <f>VLOOKUP($C1215,Quarter_Month!$A$1:$B$13,2)</f>
        <v>2</v>
      </c>
      <c r="C1215" s="9">
        <f t="shared" si="96"/>
        <v>4</v>
      </c>
      <c r="D1215" s="9">
        <f t="shared" si="97"/>
        <v>28</v>
      </c>
      <c r="E1215" s="8" t="str">
        <f t="shared" si="98"/>
        <v>20120428</v>
      </c>
      <c r="F1215" s="24">
        <v>41027</v>
      </c>
      <c r="G1215" s="25">
        <f t="shared" si="94"/>
        <v>41027</v>
      </c>
    </row>
    <row r="1216" spans="1:7">
      <c r="A1216" s="9">
        <f t="shared" si="95"/>
        <v>2012</v>
      </c>
      <c r="B1216" s="9">
        <f>VLOOKUP($C1216,Quarter_Month!$A$1:$B$13,2)</f>
        <v>2</v>
      </c>
      <c r="C1216" s="9">
        <f t="shared" si="96"/>
        <v>4</v>
      </c>
      <c r="D1216" s="9">
        <f t="shared" si="97"/>
        <v>29</v>
      </c>
      <c r="E1216" s="8" t="str">
        <f t="shared" si="98"/>
        <v>20120429</v>
      </c>
      <c r="F1216" s="24">
        <v>41028</v>
      </c>
      <c r="G1216" s="25">
        <f t="shared" si="94"/>
        <v>41028</v>
      </c>
    </row>
    <row r="1217" spans="1:7">
      <c r="A1217" s="9">
        <f t="shared" si="95"/>
        <v>2012</v>
      </c>
      <c r="B1217" s="9">
        <f>VLOOKUP($C1217,Quarter_Month!$A$1:$B$13,2)</f>
        <v>2</v>
      </c>
      <c r="C1217" s="9">
        <f t="shared" si="96"/>
        <v>4</v>
      </c>
      <c r="D1217" s="9">
        <f t="shared" si="97"/>
        <v>30</v>
      </c>
      <c r="E1217" s="8" t="str">
        <f t="shared" si="98"/>
        <v>20120430</v>
      </c>
      <c r="F1217" s="24">
        <v>41029</v>
      </c>
      <c r="G1217" s="25">
        <f t="shared" si="94"/>
        <v>41029</v>
      </c>
    </row>
    <row r="1218" spans="1:7">
      <c r="A1218" s="9">
        <f t="shared" si="95"/>
        <v>2012</v>
      </c>
      <c r="B1218" s="9">
        <f>VLOOKUP($C1218,Quarter_Month!$A$1:$B$13,2)</f>
        <v>2</v>
      </c>
      <c r="C1218" s="9">
        <f t="shared" si="96"/>
        <v>5</v>
      </c>
      <c r="D1218" s="9">
        <f t="shared" si="97"/>
        <v>1</v>
      </c>
      <c r="E1218" s="8" t="str">
        <f t="shared" si="98"/>
        <v>20120501</v>
      </c>
      <c r="F1218" s="24">
        <v>41030</v>
      </c>
      <c r="G1218" s="25">
        <f t="shared" si="94"/>
        <v>41030</v>
      </c>
    </row>
    <row r="1219" spans="1:7">
      <c r="A1219" s="9">
        <f t="shared" si="95"/>
        <v>2012</v>
      </c>
      <c r="B1219" s="9">
        <f>VLOOKUP($C1219,Quarter_Month!$A$1:$B$13,2)</f>
        <v>2</v>
      </c>
      <c r="C1219" s="9">
        <f t="shared" si="96"/>
        <v>5</v>
      </c>
      <c r="D1219" s="9">
        <f t="shared" si="97"/>
        <v>2</v>
      </c>
      <c r="E1219" s="8" t="str">
        <f t="shared" si="98"/>
        <v>20120502</v>
      </c>
      <c r="F1219" s="24">
        <v>41031</v>
      </c>
      <c r="G1219" s="25">
        <f t="shared" ref="G1219:G1282" si="99">F1219</f>
        <v>41031</v>
      </c>
    </row>
    <row r="1220" spans="1:7">
      <c r="A1220" s="9">
        <f t="shared" si="95"/>
        <v>2012</v>
      </c>
      <c r="B1220" s="9">
        <f>VLOOKUP($C1220,Quarter_Month!$A$1:$B$13,2)</f>
        <v>2</v>
      </c>
      <c r="C1220" s="9">
        <f t="shared" si="96"/>
        <v>5</v>
      </c>
      <c r="D1220" s="9">
        <f t="shared" si="97"/>
        <v>3</v>
      </c>
      <c r="E1220" s="8" t="str">
        <f t="shared" si="98"/>
        <v>20120503</v>
      </c>
      <c r="F1220" s="24">
        <v>41032</v>
      </c>
      <c r="G1220" s="25">
        <f t="shared" si="99"/>
        <v>41032</v>
      </c>
    </row>
    <row r="1221" spans="1:7">
      <c r="A1221" s="9">
        <f t="shared" si="95"/>
        <v>2012</v>
      </c>
      <c r="B1221" s="9">
        <f>VLOOKUP($C1221,Quarter_Month!$A$1:$B$13,2)</f>
        <v>2</v>
      </c>
      <c r="C1221" s="9">
        <f t="shared" si="96"/>
        <v>5</v>
      </c>
      <c r="D1221" s="9">
        <f t="shared" si="97"/>
        <v>4</v>
      </c>
      <c r="E1221" s="8" t="str">
        <f t="shared" si="98"/>
        <v>20120504</v>
      </c>
      <c r="F1221" s="24">
        <v>41033</v>
      </c>
      <c r="G1221" s="25">
        <f t="shared" si="99"/>
        <v>41033</v>
      </c>
    </row>
    <row r="1222" spans="1:7">
      <c r="A1222" s="9">
        <f t="shared" si="95"/>
        <v>2012</v>
      </c>
      <c r="B1222" s="9">
        <f>VLOOKUP($C1222,Quarter_Month!$A$1:$B$13,2)</f>
        <v>2</v>
      </c>
      <c r="C1222" s="9">
        <f t="shared" si="96"/>
        <v>5</v>
      </c>
      <c r="D1222" s="9">
        <f t="shared" si="97"/>
        <v>5</v>
      </c>
      <c r="E1222" s="8" t="str">
        <f t="shared" si="98"/>
        <v>20120505</v>
      </c>
      <c r="F1222" s="24">
        <v>41034</v>
      </c>
      <c r="G1222" s="25">
        <f t="shared" si="99"/>
        <v>41034</v>
      </c>
    </row>
    <row r="1223" spans="1:7">
      <c r="A1223" s="9">
        <f t="shared" si="95"/>
        <v>2012</v>
      </c>
      <c r="B1223" s="9">
        <f>VLOOKUP($C1223,Quarter_Month!$A$1:$B$13,2)</f>
        <v>2</v>
      </c>
      <c r="C1223" s="9">
        <f t="shared" si="96"/>
        <v>5</v>
      </c>
      <c r="D1223" s="9">
        <f t="shared" si="97"/>
        <v>6</v>
      </c>
      <c r="E1223" s="8" t="str">
        <f t="shared" si="98"/>
        <v>20120506</v>
      </c>
      <c r="F1223" s="24">
        <v>41035</v>
      </c>
      <c r="G1223" s="25">
        <f t="shared" si="99"/>
        <v>41035</v>
      </c>
    </row>
    <row r="1224" spans="1:7">
      <c r="A1224" s="9">
        <f t="shared" si="95"/>
        <v>2012</v>
      </c>
      <c r="B1224" s="9">
        <f>VLOOKUP($C1224,Quarter_Month!$A$1:$B$13,2)</f>
        <v>2</v>
      </c>
      <c r="C1224" s="9">
        <f t="shared" si="96"/>
        <v>5</v>
      </c>
      <c r="D1224" s="9">
        <f t="shared" si="97"/>
        <v>7</v>
      </c>
      <c r="E1224" s="8" t="str">
        <f t="shared" si="98"/>
        <v>20120507</v>
      </c>
      <c r="F1224" s="24">
        <v>41036</v>
      </c>
      <c r="G1224" s="25">
        <f t="shared" si="99"/>
        <v>41036</v>
      </c>
    </row>
    <row r="1225" spans="1:7">
      <c r="A1225" s="9">
        <f t="shared" si="95"/>
        <v>2012</v>
      </c>
      <c r="B1225" s="9">
        <f>VLOOKUP($C1225,Quarter_Month!$A$1:$B$13,2)</f>
        <v>2</v>
      </c>
      <c r="C1225" s="9">
        <f t="shared" si="96"/>
        <v>5</v>
      </c>
      <c r="D1225" s="9">
        <f t="shared" si="97"/>
        <v>8</v>
      </c>
      <c r="E1225" s="8" t="str">
        <f t="shared" si="98"/>
        <v>20120508</v>
      </c>
      <c r="F1225" s="24">
        <v>41037</v>
      </c>
      <c r="G1225" s="25">
        <f t="shared" si="99"/>
        <v>41037</v>
      </c>
    </row>
    <row r="1226" spans="1:7">
      <c r="A1226" s="9">
        <f t="shared" si="95"/>
        <v>2012</v>
      </c>
      <c r="B1226" s="9">
        <f>VLOOKUP($C1226,Quarter_Month!$A$1:$B$13,2)</f>
        <v>2</v>
      </c>
      <c r="C1226" s="9">
        <f t="shared" si="96"/>
        <v>5</v>
      </c>
      <c r="D1226" s="9">
        <f t="shared" si="97"/>
        <v>9</v>
      </c>
      <c r="E1226" s="8" t="str">
        <f t="shared" si="98"/>
        <v>20120509</v>
      </c>
      <c r="F1226" s="24">
        <v>41038</v>
      </c>
      <c r="G1226" s="25">
        <f t="shared" si="99"/>
        <v>41038</v>
      </c>
    </row>
    <row r="1227" spans="1:7">
      <c r="A1227" s="9">
        <f t="shared" si="95"/>
        <v>2012</v>
      </c>
      <c r="B1227" s="9">
        <f>VLOOKUP($C1227,Quarter_Month!$A$1:$B$13,2)</f>
        <v>2</v>
      </c>
      <c r="C1227" s="9">
        <f t="shared" si="96"/>
        <v>5</v>
      </c>
      <c r="D1227" s="9">
        <f t="shared" si="97"/>
        <v>10</v>
      </c>
      <c r="E1227" s="8" t="str">
        <f t="shared" si="98"/>
        <v>20120510</v>
      </c>
      <c r="F1227" s="24">
        <v>41039</v>
      </c>
      <c r="G1227" s="25">
        <f t="shared" si="99"/>
        <v>41039</v>
      </c>
    </row>
    <row r="1228" spans="1:7">
      <c r="A1228" s="9">
        <f t="shared" si="95"/>
        <v>2012</v>
      </c>
      <c r="B1228" s="9">
        <f>VLOOKUP($C1228,Quarter_Month!$A$1:$B$13,2)</f>
        <v>2</v>
      </c>
      <c r="C1228" s="9">
        <f t="shared" si="96"/>
        <v>5</v>
      </c>
      <c r="D1228" s="9">
        <f t="shared" si="97"/>
        <v>11</v>
      </c>
      <c r="E1228" s="8" t="str">
        <f t="shared" si="98"/>
        <v>20120511</v>
      </c>
      <c r="F1228" s="24">
        <v>41040</v>
      </c>
      <c r="G1228" s="25">
        <f t="shared" si="99"/>
        <v>41040</v>
      </c>
    </row>
    <row r="1229" spans="1:7">
      <c r="A1229" s="9">
        <f t="shared" si="95"/>
        <v>2012</v>
      </c>
      <c r="B1229" s="9">
        <f>VLOOKUP($C1229,Quarter_Month!$A$1:$B$13,2)</f>
        <v>2</v>
      </c>
      <c r="C1229" s="9">
        <f t="shared" si="96"/>
        <v>5</v>
      </c>
      <c r="D1229" s="9">
        <f t="shared" si="97"/>
        <v>12</v>
      </c>
      <c r="E1229" s="8" t="str">
        <f t="shared" si="98"/>
        <v>20120512</v>
      </c>
      <c r="F1229" s="24">
        <v>41041</v>
      </c>
      <c r="G1229" s="25">
        <f t="shared" si="99"/>
        <v>41041</v>
      </c>
    </row>
    <row r="1230" spans="1:7">
      <c r="A1230" s="9">
        <f t="shared" si="95"/>
        <v>2012</v>
      </c>
      <c r="B1230" s="9">
        <f>VLOOKUP($C1230,Quarter_Month!$A$1:$B$13,2)</f>
        <v>2</v>
      </c>
      <c r="C1230" s="9">
        <f t="shared" si="96"/>
        <v>5</v>
      </c>
      <c r="D1230" s="9">
        <f t="shared" si="97"/>
        <v>13</v>
      </c>
      <c r="E1230" s="8" t="str">
        <f t="shared" si="98"/>
        <v>20120513</v>
      </c>
      <c r="F1230" s="24">
        <v>41042</v>
      </c>
      <c r="G1230" s="25">
        <f t="shared" si="99"/>
        <v>41042</v>
      </c>
    </row>
    <row r="1231" spans="1:7">
      <c r="A1231" s="9">
        <f t="shared" si="95"/>
        <v>2012</v>
      </c>
      <c r="B1231" s="9">
        <f>VLOOKUP($C1231,Quarter_Month!$A$1:$B$13,2)</f>
        <v>2</v>
      </c>
      <c r="C1231" s="9">
        <f t="shared" si="96"/>
        <v>5</v>
      </c>
      <c r="D1231" s="9">
        <f t="shared" si="97"/>
        <v>14</v>
      </c>
      <c r="E1231" s="8" t="str">
        <f t="shared" si="98"/>
        <v>20120514</v>
      </c>
      <c r="F1231" s="24">
        <v>41043</v>
      </c>
      <c r="G1231" s="25">
        <f t="shared" si="99"/>
        <v>41043</v>
      </c>
    </row>
    <row r="1232" spans="1:7">
      <c r="A1232" s="9">
        <f t="shared" si="95"/>
        <v>2012</v>
      </c>
      <c r="B1232" s="9">
        <f>VLOOKUP($C1232,Quarter_Month!$A$1:$B$13,2)</f>
        <v>2</v>
      </c>
      <c r="C1232" s="9">
        <f t="shared" si="96"/>
        <v>5</v>
      </c>
      <c r="D1232" s="9">
        <f t="shared" si="97"/>
        <v>15</v>
      </c>
      <c r="E1232" s="8" t="str">
        <f t="shared" si="98"/>
        <v>20120515</v>
      </c>
      <c r="F1232" s="24">
        <v>41044</v>
      </c>
      <c r="G1232" s="25">
        <f t="shared" si="99"/>
        <v>41044</v>
      </c>
    </row>
    <row r="1233" spans="1:7">
      <c r="A1233" s="9">
        <f t="shared" si="95"/>
        <v>2012</v>
      </c>
      <c r="B1233" s="9">
        <f>VLOOKUP($C1233,Quarter_Month!$A$1:$B$13,2)</f>
        <v>2</v>
      </c>
      <c r="C1233" s="9">
        <f t="shared" si="96"/>
        <v>5</v>
      </c>
      <c r="D1233" s="9">
        <f t="shared" si="97"/>
        <v>16</v>
      </c>
      <c r="E1233" s="8" t="str">
        <f t="shared" si="98"/>
        <v>20120516</v>
      </c>
      <c r="F1233" s="24">
        <v>41045</v>
      </c>
      <c r="G1233" s="25">
        <f t="shared" si="99"/>
        <v>41045</v>
      </c>
    </row>
    <row r="1234" spans="1:7">
      <c r="A1234" s="9">
        <f t="shared" si="95"/>
        <v>2012</v>
      </c>
      <c r="B1234" s="9">
        <f>VLOOKUP($C1234,Quarter_Month!$A$1:$B$13,2)</f>
        <v>2</v>
      </c>
      <c r="C1234" s="9">
        <f t="shared" si="96"/>
        <v>5</v>
      </c>
      <c r="D1234" s="9">
        <f t="shared" si="97"/>
        <v>17</v>
      </c>
      <c r="E1234" s="8" t="str">
        <f t="shared" si="98"/>
        <v>20120517</v>
      </c>
      <c r="F1234" s="24">
        <v>41046</v>
      </c>
      <c r="G1234" s="25">
        <f t="shared" si="99"/>
        <v>41046</v>
      </c>
    </row>
    <row r="1235" spans="1:7">
      <c r="A1235" s="9">
        <f t="shared" si="95"/>
        <v>2012</v>
      </c>
      <c r="B1235" s="9">
        <f>VLOOKUP($C1235,Quarter_Month!$A$1:$B$13,2)</f>
        <v>2</v>
      </c>
      <c r="C1235" s="9">
        <f t="shared" si="96"/>
        <v>5</v>
      </c>
      <c r="D1235" s="9">
        <f t="shared" si="97"/>
        <v>18</v>
      </c>
      <c r="E1235" s="8" t="str">
        <f t="shared" si="98"/>
        <v>20120518</v>
      </c>
      <c r="F1235" s="24">
        <v>41047</v>
      </c>
      <c r="G1235" s="25">
        <f t="shared" si="99"/>
        <v>41047</v>
      </c>
    </row>
    <row r="1236" spans="1:7">
      <c r="A1236" s="9">
        <f t="shared" si="95"/>
        <v>2012</v>
      </c>
      <c r="B1236" s="9">
        <f>VLOOKUP($C1236,Quarter_Month!$A$1:$B$13,2)</f>
        <v>2</v>
      </c>
      <c r="C1236" s="9">
        <f t="shared" si="96"/>
        <v>5</v>
      </c>
      <c r="D1236" s="9">
        <f t="shared" si="97"/>
        <v>19</v>
      </c>
      <c r="E1236" s="8" t="str">
        <f t="shared" si="98"/>
        <v>20120519</v>
      </c>
      <c r="F1236" s="24">
        <v>41048</v>
      </c>
      <c r="G1236" s="25">
        <f t="shared" si="99"/>
        <v>41048</v>
      </c>
    </row>
    <row r="1237" spans="1:7">
      <c r="A1237" s="9">
        <f t="shared" si="95"/>
        <v>2012</v>
      </c>
      <c r="B1237" s="9">
        <f>VLOOKUP($C1237,Quarter_Month!$A$1:$B$13,2)</f>
        <v>2</v>
      </c>
      <c r="C1237" s="9">
        <f t="shared" si="96"/>
        <v>5</v>
      </c>
      <c r="D1237" s="9">
        <f t="shared" si="97"/>
        <v>20</v>
      </c>
      <c r="E1237" s="8" t="str">
        <f t="shared" si="98"/>
        <v>20120520</v>
      </c>
      <c r="F1237" s="24">
        <v>41049</v>
      </c>
      <c r="G1237" s="25">
        <f t="shared" si="99"/>
        <v>41049</v>
      </c>
    </row>
    <row r="1238" spans="1:7">
      <c r="A1238" s="9">
        <f t="shared" si="95"/>
        <v>2012</v>
      </c>
      <c r="B1238" s="9">
        <f>VLOOKUP($C1238,Quarter_Month!$A$1:$B$13,2)</f>
        <v>2</v>
      </c>
      <c r="C1238" s="9">
        <f t="shared" si="96"/>
        <v>5</v>
      </c>
      <c r="D1238" s="9">
        <f t="shared" si="97"/>
        <v>21</v>
      </c>
      <c r="E1238" s="8" t="str">
        <f t="shared" si="98"/>
        <v>20120521</v>
      </c>
      <c r="F1238" s="24">
        <v>41050</v>
      </c>
      <c r="G1238" s="25">
        <f t="shared" si="99"/>
        <v>41050</v>
      </c>
    </row>
    <row r="1239" spans="1:7">
      <c r="A1239" s="9">
        <f t="shared" si="95"/>
        <v>2012</v>
      </c>
      <c r="B1239" s="9">
        <f>VLOOKUP($C1239,Quarter_Month!$A$1:$B$13,2)</f>
        <v>2</v>
      </c>
      <c r="C1239" s="9">
        <f t="shared" si="96"/>
        <v>5</v>
      </c>
      <c r="D1239" s="9">
        <f t="shared" si="97"/>
        <v>22</v>
      </c>
      <c r="E1239" s="8" t="str">
        <f t="shared" si="98"/>
        <v>20120522</v>
      </c>
      <c r="F1239" s="24">
        <v>41051</v>
      </c>
      <c r="G1239" s="25">
        <f t="shared" si="99"/>
        <v>41051</v>
      </c>
    </row>
    <row r="1240" spans="1:7">
      <c r="A1240" s="9">
        <f t="shared" si="95"/>
        <v>2012</v>
      </c>
      <c r="B1240" s="9">
        <f>VLOOKUP($C1240,Quarter_Month!$A$1:$B$13,2)</f>
        <v>2</v>
      </c>
      <c r="C1240" s="9">
        <f t="shared" si="96"/>
        <v>5</v>
      </c>
      <c r="D1240" s="9">
        <f t="shared" si="97"/>
        <v>23</v>
      </c>
      <c r="E1240" s="8" t="str">
        <f t="shared" si="98"/>
        <v>20120523</v>
      </c>
      <c r="F1240" s="24">
        <v>41052</v>
      </c>
      <c r="G1240" s="25">
        <f t="shared" si="99"/>
        <v>41052</v>
      </c>
    </row>
    <row r="1241" spans="1:7">
      <c r="A1241" s="9">
        <f t="shared" si="95"/>
        <v>2012</v>
      </c>
      <c r="B1241" s="9">
        <f>VLOOKUP($C1241,Quarter_Month!$A$1:$B$13,2)</f>
        <v>2</v>
      </c>
      <c r="C1241" s="9">
        <f t="shared" si="96"/>
        <v>5</v>
      </c>
      <c r="D1241" s="9">
        <f t="shared" si="97"/>
        <v>24</v>
      </c>
      <c r="E1241" s="8" t="str">
        <f t="shared" si="98"/>
        <v>20120524</v>
      </c>
      <c r="F1241" s="24">
        <v>41053</v>
      </c>
      <c r="G1241" s="25">
        <f t="shared" si="99"/>
        <v>41053</v>
      </c>
    </row>
    <row r="1242" spans="1:7">
      <c r="A1242" s="9">
        <f t="shared" si="95"/>
        <v>2012</v>
      </c>
      <c r="B1242" s="9">
        <f>VLOOKUP($C1242,Quarter_Month!$A$1:$B$13,2)</f>
        <v>2</v>
      </c>
      <c r="C1242" s="9">
        <f t="shared" si="96"/>
        <v>5</v>
      </c>
      <c r="D1242" s="9">
        <f t="shared" si="97"/>
        <v>25</v>
      </c>
      <c r="E1242" s="8" t="str">
        <f t="shared" si="98"/>
        <v>20120525</v>
      </c>
      <c r="F1242" s="24">
        <v>41054</v>
      </c>
      <c r="G1242" s="25">
        <f t="shared" si="99"/>
        <v>41054</v>
      </c>
    </row>
    <row r="1243" spans="1:7">
      <c r="A1243" s="9">
        <f t="shared" si="95"/>
        <v>2012</v>
      </c>
      <c r="B1243" s="9">
        <f>VLOOKUP($C1243,Quarter_Month!$A$1:$B$13,2)</f>
        <v>2</v>
      </c>
      <c r="C1243" s="9">
        <f t="shared" si="96"/>
        <v>5</v>
      </c>
      <c r="D1243" s="9">
        <f t="shared" si="97"/>
        <v>26</v>
      </c>
      <c r="E1243" s="8" t="str">
        <f t="shared" si="98"/>
        <v>20120526</v>
      </c>
      <c r="F1243" s="24">
        <v>41055</v>
      </c>
      <c r="G1243" s="25">
        <f t="shared" si="99"/>
        <v>41055</v>
      </c>
    </row>
    <row r="1244" spans="1:7">
      <c r="A1244" s="9">
        <f t="shared" si="95"/>
        <v>2012</v>
      </c>
      <c r="B1244" s="9">
        <f>VLOOKUP($C1244,Quarter_Month!$A$1:$B$13,2)</f>
        <v>2</v>
      </c>
      <c r="C1244" s="9">
        <f t="shared" si="96"/>
        <v>5</v>
      </c>
      <c r="D1244" s="9">
        <f t="shared" si="97"/>
        <v>27</v>
      </c>
      <c r="E1244" s="8" t="str">
        <f t="shared" si="98"/>
        <v>20120527</v>
      </c>
      <c r="F1244" s="24">
        <v>41056</v>
      </c>
      <c r="G1244" s="25">
        <f t="shared" si="99"/>
        <v>41056</v>
      </c>
    </row>
    <row r="1245" spans="1:7">
      <c r="A1245" s="9">
        <f t="shared" si="95"/>
        <v>2012</v>
      </c>
      <c r="B1245" s="9">
        <f>VLOOKUP($C1245,Quarter_Month!$A$1:$B$13,2)</f>
        <v>2</v>
      </c>
      <c r="C1245" s="9">
        <f t="shared" si="96"/>
        <v>5</v>
      </c>
      <c r="D1245" s="9">
        <f t="shared" si="97"/>
        <v>28</v>
      </c>
      <c r="E1245" s="8" t="str">
        <f t="shared" si="98"/>
        <v>20120528</v>
      </c>
      <c r="F1245" s="24">
        <v>41057</v>
      </c>
      <c r="G1245" s="25">
        <f t="shared" si="99"/>
        <v>41057</v>
      </c>
    </row>
    <row r="1246" spans="1:7">
      <c r="A1246" s="9">
        <f t="shared" si="95"/>
        <v>2012</v>
      </c>
      <c r="B1246" s="9">
        <f>VLOOKUP($C1246,Quarter_Month!$A$1:$B$13,2)</f>
        <v>2</v>
      </c>
      <c r="C1246" s="9">
        <f t="shared" si="96"/>
        <v>5</v>
      </c>
      <c r="D1246" s="9">
        <f t="shared" si="97"/>
        <v>29</v>
      </c>
      <c r="E1246" s="8" t="str">
        <f t="shared" si="98"/>
        <v>20120529</v>
      </c>
      <c r="F1246" s="24">
        <v>41058</v>
      </c>
      <c r="G1246" s="25">
        <f t="shared" si="99"/>
        <v>41058</v>
      </c>
    </row>
    <row r="1247" spans="1:7">
      <c r="A1247" s="9">
        <f t="shared" si="95"/>
        <v>2012</v>
      </c>
      <c r="B1247" s="9">
        <f>VLOOKUP($C1247,Quarter_Month!$A$1:$B$13,2)</f>
        <v>2</v>
      </c>
      <c r="C1247" s="9">
        <f t="shared" si="96"/>
        <v>5</v>
      </c>
      <c r="D1247" s="9">
        <f t="shared" si="97"/>
        <v>30</v>
      </c>
      <c r="E1247" s="8" t="str">
        <f t="shared" si="98"/>
        <v>20120530</v>
      </c>
      <c r="F1247" s="24">
        <v>41059</v>
      </c>
      <c r="G1247" s="25">
        <f t="shared" si="99"/>
        <v>41059</v>
      </c>
    </row>
    <row r="1248" spans="1:7">
      <c r="A1248" s="9">
        <f t="shared" si="95"/>
        <v>2012</v>
      </c>
      <c r="B1248" s="9">
        <f>VLOOKUP($C1248,Quarter_Month!$A$1:$B$13,2)</f>
        <v>2</v>
      </c>
      <c r="C1248" s="9">
        <f t="shared" si="96"/>
        <v>5</v>
      </c>
      <c r="D1248" s="9">
        <f t="shared" si="97"/>
        <v>31</v>
      </c>
      <c r="E1248" s="8" t="str">
        <f t="shared" si="98"/>
        <v>20120531</v>
      </c>
      <c r="F1248" s="24">
        <v>41060</v>
      </c>
      <c r="G1248" s="25">
        <f t="shared" si="99"/>
        <v>41060</v>
      </c>
    </row>
    <row r="1249" spans="1:7">
      <c r="A1249" s="9">
        <f t="shared" si="95"/>
        <v>2012</v>
      </c>
      <c r="B1249" s="9">
        <f>VLOOKUP($C1249,Quarter_Month!$A$1:$B$13,2)</f>
        <v>2</v>
      </c>
      <c r="C1249" s="9">
        <f t="shared" si="96"/>
        <v>6</v>
      </c>
      <c r="D1249" s="9">
        <f t="shared" si="97"/>
        <v>1</v>
      </c>
      <c r="E1249" s="8" t="str">
        <f t="shared" si="98"/>
        <v>20120601</v>
      </c>
      <c r="F1249" s="24">
        <v>41061</v>
      </c>
      <c r="G1249" s="25">
        <f t="shared" si="99"/>
        <v>41061</v>
      </c>
    </row>
    <row r="1250" spans="1:7">
      <c r="A1250" s="9">
        <f t="shared" si="95"/>
        <v>2012</v>
      </c>
      <c r="B1250" s="9">
        <f>VLOOKUP($C1250,Quarter_Month!$A$1:$B$13,2)</f>
        <v>2</v>
      </c>
      <c r="C1250" s="9">
        <f t="shared" si="96"/>
        <v>6</v>
      </c>
      <c r="D1250" s="9">
        <f t="shared" si="97"/>
        <v>2</v>
      </c>
      <c r="E1250" s="8" t="str">
        <f t="shared" si="98"/>
        <v>20120602</v>
      </c>
      <c r="F1250" s="24">
        <v>41062</v>
      </c>
      <c r="G1250" s="25">
        <f t="shared" si="99"/>
        <v>41062</v>
      </c>
    </row>
    <row r="1251" spans="1:7">
      <c r="A1251" s="9">
        <f t="shared" si="95"/>
        <v>2012</v>
      </c>
      <c r="B1251" s="9">
        <f>VLOOKUP($C1251,Quarter_Month!$A$1:$B$13,2)</f>
        <v>2</v>
      </c>
      <c r="C1251" s="9">
        <f t="shared" si="96"/>
        <v>6</v>
      </c>
      <c r="D1251" s="9">
        <f t="shared" si="97"/>
        <v>3</v>
      </c>
      <c r="E1251" s="8" t="str">
        <f t="shared" si="98"/>
        <v>20120603</v>
      </c>
      <c r="F1251" s="24">
        <v>41063</v>
      </c>
      <c r="G1251" s="25">
        <f t="shared" si="99"/>
        <v>41063</v>
      </c>
    </row>
    <row r="1252" spans="1:7">
      <c r="A1252" s="9">
        <f t="shared" si="95"/>
        <v>2012</v>
      </c>
      <c r="B1252" s="9">
        <f>VLOOKUP($C1252,Quarter_Month!$A$1:$B$13,2)</f>
        <v>2</v>
      </c>
      <c r="C1252" s="9">
        <f t="shared" si="96"/>
        <v>6</v>
      </c>
      <c r="D1252" s="9">
        <f t="shared" si="97"/>
        <v>4</v>
      </c>
      <c r="E1252" s="8" t="str">
        <f t="shared" si="98"/>
        <v>20120604</v>
      </c>
      <c r="F1252" s="24">
        <v>41064</v>
      </c>
      <c r="G1252" s="25">
        <f t="shared" si="99"/>
        <v>41064</v>
      </c>
    </row>
    <row r="1253" spans="1:7">
      <c r="A1253" s="9">
        <f t="shared" si="95"/>
        <v>2012</v>
      </c>
      <c r="B1253" s="9">
        <f>VLOOKUP($C1253,Quarter_Month!$A$1:$B$13,2)</f>
        <v>2</v>
      </c>
      <c r="C1253" s="9">
        <f t="shared" si="96"/>
        <v>6</v>
      </c>
      <c r="D1253" s="9">
        <f t="shared" si="97"/>
        <v>5</v>
      </c>
      <c r="E1253" s="8" t="str">
        <f t="shared" si="98"/>
        <v>20120605</v>
      </c>
      <c r="F1253" s="24">
        <v>41065</v>
      </c>
      <c r="G1253" s="25">
        <f t="shared" si="99"/>
        <v>41065</v>
      </c>
    </row>
    <row r="1254" spans="1:7">
      <c r="A1254" s="9">
        <f t="shared" si="95"/>
        <v>2012</v>
      </c>
      <c r="B1254" s="9">
        <f>VLOOKUP($C1254,Quarter_Month!$A$1:$B$13,2)</f>
        <v>2</v>
      </c>
      <c r="C1254" s="9">
        <f t="shared" si="96"/>
        <v>6</v>
      </c>
      <c r="D1254" s="9">
        <f t="shared" si="97"/>
        <v>6</v>
      </c>
      <c r="E1254" s="8" t="str">
        <f t="shared" si="98"/>
        <v>20120606</v>
      </c>
      <c r="F1254" s="24">
        <v>41066</v>
      </c>
      <c r="G1254" s="25">
        <f t="shared" si="99"/>
        <v>41066</v>
      </c>
    </row>
    <row r="1255" spans="1:7">
      <c r="A1255" s="9">
        <f t="shared" si="95"/>
        <v>2012</v>
      </c>
      <c r="B1255" s="9">
        <f>VLOOKUP($C1255,Quarter_Month!$A$1:$B$13,2)</f>
        <v>2</v>
      </c>
      <c r="C1255" s="9">
        <f t="shared" si="96"/>
        <v>6</v>
      </c>
      <c r="D1255" s="9">
        <f t="shared" si="97"/>
        <v>7</v>
      </c>
      <c r="E1255" s="8" t="str">
        <f t="shared" si="98"/>
        <v>20120607</v>
      </c>
      <c r="F1255" s="24">
        <v>41067</v>
      </c>
      <c r="G1255" s="25">
        <f t="shared" si="99"/>
        <v>41067</v>
      </c>
    </row>
    <row r="1256" spans="1:7">
      <c r="A1256" s="9">
        <f t="shared" si="95"/>
        <v>2012</v>
      </c>
      <c r="B1256" s="9">
        <f>VLOOKUP($C1256,Quarter_Month!$A$1:$B$13,2)</f>
        <v>2</v>
      </c>
      <c r="C1256" s="9">
        <f t="shared" si="96"/>
        <v>6</v>
      </c>
      <c r="D1256" s="9">
        <f t="shared" si="97"/>
        <v>8</v>
      </c>
      <c r="E1256" s="8" t="str">
        <f t="shared" si="98"/>
        <v>20120608</v>
      </c>
      <c r="F1256" s="24">
        <v>41068</v>
      </c>
      <c r="G1256" s="25">
        <f t="shared" si="99"/>
        <v>41068</v>
      </c>
    </row>
    <row r="1257" spans="1:7">
      <c r="A1257" s="9">
        <f t="shared" si="95"/>
        <v>2012</v>
      </c>
      <c r="B1257" s="9">
        <f>VLOOKUP($C1257,Quarter_Month!$A$1:$B$13,2)</f>
        <v>2</v>
      </c>
      <c r="C1257" s="9">
        <f t="shared" si="96"/>
        <v>6</v>
      </c>
      <c r="D1257" s="9">
        <f t="shared" si="97"/>
        <v>9</v>
      </c>
      <c r="E1257" s="8" t="str">
        <f t="shared" si="98"/>
        <v>20120609</v>
      </c>
      <c r="F1257" s="24">
        <v>41069</v>
      </c>
      <c r="G1257" s="25">
        <f t="shared" si="99"/>
        <v>41069</v>
      </c>
    </row>
    <row r="1258" spans="1:7">
      <c r="A1258" s="9">
        <f t="shared" si="95"/>
        <v>2012</v>
      </c>
      <c r="B1258" s="9">
        <f>VLOOKUP($C1258,Quarter_Month!$A$1:$B$13,2)</f>
        <v>2</v>
      </c>
      <c r="C1258" s="9">
        <f t="shared" si="96"/>
        <v>6</v>
      </c>
      <c r="D1258" s="9">
        <f t="shared" si="97"/>
        <v>10</v>
      </c>
      <c r="E1258" s="8" t="str">
        <f t="shared" si="98"/>
        <v>20120610</v>
      </c>
      <c r="F1258" s="24">
        <v>41070</v>
      </c>
      <c r="G1258" s="25">
        <f t="shared" si="99"/>
        <v>41070</v>
      </c>
    </row>
    <row r="1259" spans="1:7">
      <c r="A1259" s="9">
        <f t="shared" si="95"/>
        <v>2012</v>
      </c>
      <c r="B1259" s="9">
        <f>VLOOKUP($C1259,Quarter_Month!$A$1:$B$13,2)</f>
        <v>2</v>
      </c>
      <c r="C1259" s="9">
        <f t="shared" si="96"/>
        <v>6</v>
      </c>
      <c r="D1259" s="9">
        <f t="shared" si="97"/>
        <v>11</v>
      </c>
      <c r="E1259" s="8" t="str">
        <f t="shared" si="98"/>
        <v>20120611</v>
      </c>
      <c r="F1259" s="24">
        <v>41071</v>
      </c>
      <c r="G1259" s="25">
        <f t="shared" si="99"/>
        <v>41071</v>
      </c>
    </row>
    <row r="1260" spans="1:7">
      <c r="A1260" s="9">
        <f t="shared" ref="A1260:A1323" si="100">YEAR(F1260)</f>
        <v>2012</v>
      </c>
      <c r="B1260" s="9">
        <f>VLOOKUP($C1260,Quarter_Month!$A$1:$B$13,2)</f>
        <v>2</v>
      </c>
      <c r="C1260" s="9">
        <f t="shared" ref="C1260:C1323" si="101">MONTH(F1260)</f>
        <v>6</v>
      </c>
      <c r="D1260" s="9">
        <f t="shared" ref="D1260:D1323" si="102">DAY(F1260)</f>
        <v>12</v>
      </c>
      <c r="E1260" s="8" t="str">
        <f t="shared" ref="E1260:E1323" si="103">CONCATENATE(A1260,IF(LEN(C1260)=1,"0"&amp;C1260,C1260),IF(LEN(D1260)=1,"0"&amp;D1260,D1260))</f>
        <v>20120612</v>
      </c>
      <c r="F1260" s="24">
        <v>41072</v>
      </c>
      <c r="G1260" s="25">
        <f t="shared" si="99"/>
        <v>41072</v>
      </c>
    </row>
    <row r="1261" spans="1:7">
      <c r="A1261" s="9">
        <f t="shared" si="100"/>
        <v>2012</v>
      </c>
      <c r="B1261" s="9">
        <f>VLOOKUP($C1261,Quarter_Month!$A$1:$B$13,2)</f>
        <v>2</v>
      </c>
      <c r="C1261" s="9">
        <f t="shared" si="101"/>
        <v>6</v>
      </c>
      <c r="D1261" s="9">
        <f t="shared" si="102"/>
        <v>13</v>
      </c>
      <c r="E1261" s="8" t="str">
        <f t="shared" si="103"/>
        <v>20120613</v>
      </c>
      <c r="F1261" s="24">
        <v>41073</v>
      </c>
      <c r="G1261" s="25">
        <f t="shared" si="99"/>
        <v>41073</v>
      </c>
    </row>
    <row r="1262" spans="1:7">
      <c r="A1262" s="9">
        <f t="shared" si="100"/>
        <v>2012</v>
      </c>
      <c r="B1262" s="9">
        <f>VLOOKUP($C1262,Quarter_Month!$A$1:$B$13,2)</f>
        <v>2</v>
      </c>
      <c r="C1262" s="9">
        <f t="shared" si="101"/>
        <v>6</v>
      </c>
      <c r="D1262" s="9">
        <f t="shared" si="102"/>
        <v>14</v>
      </c>
      <c r="E1262" s="8" t="str">
        <f t="shared" si="103"/>
        <v>20120614</v>
      </c>
      <c r="F1262" s="24">
        <v>41074</v>
      </c>
      <c r="G1262" s="25">
        <f t="shared" si="99"/>
        <v>41074</v>
      </c>
    </row>
    <row r="1263" spans="1:7">
      <c r="A1263" s="9">
        <f t="shared" si="100"/>
        <v>2012</v>
      </c>
      <c r="B1263" s="9">
        <f>VLOOKUP($C1263,Quarter_Month!$A$1:$B$13,2)</f>
        <v>2</v>
      </c>
      <c r="C1263" s="9">
        <f t="shared" si="101"/>
        <v>6</v>
      </c>
      <c r="D1263" s="9">
        <f t="shared" si="102"/>
        <v>15</v>
      </c>
      <c r="E1263" s="8" t="str">
        <f t="shared" si="103"/>
        <v>20120615</v>
      </c>
      <c r="F1263" s="24">
        <v>41075</v>
      </c>
      <c r="G1263" s="25">
        <f t="shared" si="99"/>
        <v>41075</v>
      </c>
    </row>
    <row r="1264" spans="1:7">
      <c r="A1264" s="9">
        <f t="shared" si="100"/>
        <v>2012</v>
      </c>
      <c r="B1264" s="9">
        <f>VLOOKUP($C1264,Quarter_Month!$A$1:$B$13,2)</f>
        <v>2</v>
      </c>
      <c r="C1264" s="9">
        <f t="shared" si="101"/>
        <v>6</v>
      </c>
      <c r="D1264" s="9">
        <f t="shared" si="102"/>
        <v>16</v>
      </c>
      <c r="E1264" s="8" t="str">
        <f t="shared" si="103"/>
        <v>20120616</v>
      </c>
      <c r="F1264" s="24">
        <v>41076</v>
      </c>
      <c r="G1264" s="25">
        <f t="shared" si="99"/>
        <v>41076</v>
      </c>
    </row>
    <row r="1265" spans="1:7">
      <c r="A1265" s="9">
        <f t="shared" si="100"/>
        <v>2012</v>
      </c>
      <c r="B1265" s="9">
        <f>VLOOKUP($C1265,Quarter_Month!$A$1:$B$13,2)</f>
        <v>2</v>
      </c>
      <c r="C1265" s="9">
        <f t="shared" si="101"/>
        <v>6</v>
      </c>
      <c r="D1265" s="9">
        <f t="shared" si="102"/>
        <v>17</v>
      </c>
      <c r="E1265" s="8" t="str">
        <f t="shared" si="103"/>
        <v>20120617</v>
      </c>
      <c r="F1265" s="24">
        <v>41077</v>
      </c>
      <c r="G1265" s="25">
        <f t="shared" si="99"/>
        <v>41077</v>
      </c>
    </row>
    <row r="1266" spans="1:7">
      <c r="A1266" s="9">
        <f t="shared" si="100"/>
        <v>2012</v>
      </c>
      <c r="B1266" s="9">
        <f>VLOOKUP($C1266,Quarter_Month!$A$1:$B$13,2)</f>
        <v>2</v>
      </c>
      <c r="C1266" s="9">
        <f t="shared" si="101"/>
        <v>6</v>
      </c>
      <c r="D1266" s="9">
        <f t="shared" si="102"/>
        <v>18</v>
      </c>
      <c r="E1266" s="8" t="str">
        <f t="shared" si="103"/>
        <v>20120618</v>
      </c>
      <c r="F1266" s="24">
        <v>41078</v>
      </c>
      <c r="G1266" s="25">
        <f t="shared" si="99"/>
        <v>41078</v>
      </c>
    </row>
    <row r="1267" spans="1:7">
      <c r="A1267" s="9">
        <f t="shared" si="100"/>
        <v>2012</v>
      </c>
      <c r="B1267" s="9">
        <f>VLOOKUP($C1267,Quarter_Month!$A$1:$B$13,2)</f>
        <v>2</v>
      </c>
      <c r="C1267" s="9">
        <f t="shared" si="101"/>
        <v>6</v>
      </c>
      <c r="D1267" s="9">
        <f t="shared" si="102"/>
        <v>19</v>
      </c>
      <c r="E1267" s="8" t="str">
        <f t="shared" si="103"/>
        <v>20120619</v>
      </c>
      <c r="F1267" s="24">
        <v>41079</v>
      </c>
      <c r="G1267" s="25">
        <f t="shared" si="99"/>
        <v>41079</v>
      </c>
    </row>
    <row r="1268" spans="1:7">
      <c r="A1268" s="9">
        <f t="shared" si="100"/>
        <v>2012</v>
      </c>
      <c r="B1268" s="9">
        <f>VLOOKUP($C1268,Quarter_Month!$A$1:$B$13,2)</f>
        <v>2</v>
      </c>
      <c r="C1268" s="9">
        <f t="shared" si="101"/>
        <v>6</v>
      </c>
      <c r="D1268" s="9">
        <f t="shared" si="102"/>
        <v>20</v>
      </c>
      <c r="E1268" s="8" t="str">
        <f t="shared" si="103"/>
        <v>20120620</v>
      </c>
      <c r="F1268" s="24">
        <v>41080</v>
      </c>
      <c r="G1268" s="25">
        <f t="shared" si="99"/>
        <v>41080</v>
      </c>
    </row>
    <row r="1269" spans="1:7">
      <c r="A1269" s="9">
        <f t="shared" si="100"/>
        <v>2012</v>
      </c>
      <c r="B1269" s="9">
        <f>VLOOKUP($C1269,Quarter_Month!$A$1:$B$13,2)</f>
        <v>2</v>
      </c>
      <c r="C1269" s="9">
        <f t="shared" si="101"/>
        <v>6</v>
      </c>
      <c r="D1269" s="9">
        <f t="shared" si="102"/>
        <v>21</v>
      </c>
      <c r="E1269" s="8" t="str">
        <f t="shared" si="103"/>
        <v>20120621</v>
      </c>
      <c r="F1269" s="24">
        <v>41081</v>
      </c>
      <c r="G1269" s="25">
        <f t="shared" si="99"/>
        <v>41081</v>
      </c>
    </row>
    <row r="1270" spans="1:7">
      <c r="A1270" s="9">
        <f t="shared" si="100"/>
        <v>2012</v>
      </c>
      <c r="B1270" s="9">
        <f>VLOOKUP($C1270,Quarter_Month!$A$1:$B$13,2)</f>
        <v>2</v>
      </c>
      <c r="C1270" s="9">
        <f t="shared" si="101"/>
        <v>6</v>
      </c>
      <c r="D1270" s="9">
        <f t="shared" si="102"/>
        <v>22</v>
      </c>
      <c r="E1270" s="8" t="str">
        <f t="shared" si="103"/>
        <v>20120622</v>
      </c>
      <c r="F1270" s="24">
        <v>41082</v>
      </c>
      <c r="G1270" s="25">
        <f t="shared" si="99"/>
        <v>41082</v>
      </c>
    </row>
    <row r="1271" spans="1:7">
      <c r="A1271" s="9">
        <f t="shared" si="100"/>
        <v>2012</v>
      </c>
      <c r="B1271" s="9">
        <f>VLOOKUP($C1271,Quarter_Month!$A$1:$B$13,2)</f>
        <v>2</v>
      </c>
      <c r="C1271" s="9">
        <f t="shared" si="101"/>
        <v>6</v>
      </c>
      <c r="D1271" s="9">
        <f t="shared" si="102"/>
        <v>23</v>
      </c>
      <c r="E1271" s="8" t="str">
        <f t="shared" si="103"/>
        <v>20120623</v>
      </c>
      <c r="F1271" s="24">
        <v>41083</v>
      </c>
      <c r="G1271" s="25">
        <f t="shared" si="99"/>
        <v>41083</v>
      </c>
    </row>
    <row r="1272" spans="1:7">
      <c r="A1272" s="9">
        <f t="shared" si="100"/>
        <v>2012</v>
      </c>
      <c r="B1272" s="9">
        <f>VLOOKUP($C1272,Quarter_Month!$A$1:$B$13,2)</f>
        <v>2</v>
      </c>
      <c r="C1272" s="9">
        <f t="shared" si="101"/>
        <v>6</v>
      </c>
      <c r="D1272" s="9">
        <f t="shared" si="102"/>
        <v>24</v>
      </c>
      <c r="E1272" s="8" t="str">
        <f t="shared" si="103"/>
        <v>20120624</v>
      </c>
      <c r="F1272" s="24">
        <v>41084</v>
      </c>
      <c r="G1272" s="25">
        <f t="shared" si="99"/>
        <v>41084</v>
      </c>
    </row>
    <row r="1273" spans="1:7">
      <c r="A1273" s="9">
        <f t="shared" si="100"/>
        <v>2012</v>
      </c>
      <c r="B1273" s="9">
        <f>VLOOKUP($C1273,Quarter_Month!$A$1:$B$13,2)</f>
        <v>2</v>
      </c>
      <c r="C1273" s="9">
        <f t="shared" si="101"/>
        <v>6</v>
      </c>
      <c r="D1273" s="9">
        <f t="shared" si="102"/>
        <v>25</v>
      </c>
      <c r="E1273" s="8" t="str">
        <f t="shared" si="103"/>
        <v>20120625</v>
      </c>
      <c r="F1273" s="24">
        <v>41085</v>
      </c>
      <c r="G1273" s="25">
        <f t="shared" si="99"/>
        <v>41085</v>
      </c>
    </row>
    <row r="1274" spans="1:7">
      <c r="A1274" s="9">
        <f t="shared" si="100"/>
        <v>2012</v>
      </c>
      <c r="B1274" s="9">
        <f>VLOOKUP($C1274,Quarter_Month!$A$1:$B$13,2)</f>
        <v>2</v>
      </c>
      <c r="C1274" s="9">
        <f t="shared" si="101"/>
        <v>6</v>
      </c>
      <c r="D1274" s="9">
        <f t="shared" si="102"/>
        <v>26</v>
      </c>
      <c r="E1274" s="8" t="str">
        <f t="shared" si="103"/>
        <v>20120626</v>
      </c>
      <c r="F1274" s="24">
        <v>41086</v>
      </c>
      <c r="G1274" s="25">
        <f t="shared" si="99"/>
        <v>41086</v>
      </c>
    </row>
    <row r="1275" spans="1:7">
      <c r="A1275" s="9">
        <f t="shared" si="100"/>
        <v>2012</v>
      </c>
      <c r="B1275" s="9">
        <f>VLOOKUP($C1275,Quarter_Month!$A$1:$B$13,2)</f>
        <v>2</v>
      </c>
      <c r="C1275" s="9">
        <f t="shared" si="101"/>
        <v>6</v>
      </c>
      <c r="D1275" s="9">
        <f t="shared" si="102"/>
        <v>27</v>
      </c>
      <c r="E1275" s="8" t="str">
        <f t="shared" si="103"/>
        <v>20120627</v>
      </c>
      <c r="F1275" s="24">
        <v>41087</v>
      </c>
      <c r="G1275" s="25">
        <f t="shared" si="99"/>
        <v>41087</v>
      </c>
    </row>
    <row r="1276" spans="1:7">
      <c r="A1276" s="9">
        <f t="shared" si="100"/>
        <v>2012</v>
      </c>
      <c r="B1276" s="9">
        <f>VLOOKUP($C1276,Quarter_Month!$A$1:$B$13,2)</f>
        <v>2</v>
      </c>
      <c r="C1276" s="9">
        <f t="shared" si="101"/>
        <v>6</v>
      </c>
      <c r="D1276" s="9">
        <f t="shared" si="102"/>
        <v>28</v>
      </c>
      <c r="E1276" s="8" t="str">
        <f t="shared" si="103"/>
        <v>20120628</v>
      </c>
      <c r="F1276" s="24">
        <v>41088</v>
      </c>
      <c r="G1276" s="25">
        <f t="shared" si="99"/>
        <v>41088</v>
      </c>
    </row>
    <row r="1277" spans="1:7">
      <c r="A1277" s="9">
        <f t="shared" si="100"/>
        <v>2012</v>
      </c>
      <c r="B1277" s="9">
        <f>VLOOKUP($C1277,Quarter_Month!$A$1:$B$13,2)</f>
        <v>2</v>
      </c>
      <c r="C1277" s="9">
        <f t="shared" si="101"/>
        <v>6</v>
      </c>
      <c r="D1277" s="9">
        <f t="shared" si="102"/>
        <v>29</v>
      </c>
      <c r="E1277" s="8" t="str">
        <f t="shared" si="103"/>
        <v>20120629</v>
      </c>
      <c r="F1277" s="24">
        <v>41089</v>
      </c>
      <c r="G1277" s="25">
        <f t="shared" si="99"/>
        <v>41089</v>
      </c>
    </row>
    <row r="1278" spans="1:7">
      <c r="A1278" s="9">
        <f t="shared" si="100"/>
        <v>2012</v>
      </c>
      <c r="B1278" s="9">
        <f>VLOOKUP($C1278,Quarter_Month!$A$1:$B$13,2)</f>
        <v>2</v>
      </c>
      <c r="C1278" s="9">
        <f t="shared" si="101"/>
        <v>6</v>
      </c>
      <c r="D1278" s="9">
        <f t="shared" si="102"/>
        <v>30</v>
      </c>
      <c r="E1278" s="8" t="str">
        <f t="shared" si="103"/>
        <v>20120630</v>
      </c>
      <c r="F1278" s="24">
        <v>41090</v>
      </c>
      <c r="G1278" s="25">
        <f t="shared" si="99"/>
        <v>41090</v>
      </c>
    </row>
    <row r="1279" spans="1:7">
      <c r="A1279" s="9">
        <f t="shared" si="100"/>
        <v>2012</v>
      </c>
      <c r="B1279" s="9">
        <f>VLOOKUP($C1279,Quarter_Month!$A$1:$B$13,2)</f>
        <v>3</v>
      </c>
      <c r="C1279" s="9">
        <f t="shared" si="101"/>
        <v>7</v>
      </c>
      <c r="D1279" s="9">
        <f t="shared" si="102"/>
        <v>1</v>
      </c>
      <c r="E1279" s="8" t="str">
        <f t="shared" si="103"/>
        <v>20120701</v>
      </c>
      <c r="F1279" s="24">
        <v>41091</v>
      </c>
      <c r="G1279" s="25">
        <f t="shared" si="99"/>
        <v>41091</v>
      </c>
    </row>
    <row r="1280" spans="1:7">
      <c r="A1280" s="9">
        <f t="shared" si="100"/>
        <v>2012</v>
      </c>
      <c r="B1280" s="9">
        <f>VLOOKUP($C1280,Quarter_Month!$A$1:$B$13,2)</f>
        <v>3</v>
      </c>
      <c r="C1280" s="9">
        <f t="shared" si="101"/>
        <v>7</v>
      </c>
      <c r="D1280" s="9">
        <f t="shared" si="102"/>
        <v>2</v>
      </c>
      <c r="E1280" s="8" t="str">
        <f t="shared" si="103"/>
        <v>20120702</v>
      </c>
      <c r="F1280" s="24">
        <v>41092</v>
      </c>
      <c r="G1280" s="25">
        <f t="shared" si="99"/>
        <v>41092</v>
      </c>
    </row>
    <row r="1281" spans="1:7">
      <c r="A1281" s="9">
        <f t="shared" si="100"/>
        <v>2012</v>
      </c>
      <c r="B1281" s="9">
        <f>VLOOKUP($C1281,Quarter_Month!$A$1:$B$13,2)</f>
        <v>3</v>
      </c>
      <c r="C1281" s="9">
        <f t="shared" si="101"/>
        <v>7</v>
      </c>
      <c r="D1281" s="9">
        <f t="shared" si="102"/>
        <v>3</v>
      </c>
      <c r="E1281" s="8" t="str">
        <f t="shared" si="103"/>
        <v>20120703</v>
      </c>
      <c r="F1281" s="24">
        <v>41093</v>
      </c>
      <c r="G1281" s="25">
        <f t="shared" si="99"/>
        <v>41093</v>
      </c>
    </row>
    <row r="1282" spans="1:7">
      <c r="A1282" s="9">
        <f t="shared" si="100"/>
        <v>2012</v>
      </c>
      <c r="B1282" s="9">
        <f>VLOOKUP($C1282,Quarter_Month!$A$1:$B$13,2)</f>
        <v>3</v>
      </c>
      <c r="C1282" s="9">
        <f t="shared" si="101"/>
        <v>7</v>
      </c>
      <c r="D1282" s="9">
        <f t="shared" si="102"/>
        <v>4</v>
      </c>
      <c r="E1282" s="8" t="str">
        <f t="shared" si="103"/>
        <v>20120704</v>
      </c>
      <c r="F1282" s="24">
        <v>41094</v>
      </c>
      <c r="G1282" s="25">
        <f t="shared" si="99"/>
        <v>41094</v>
      </c>
    </row>
    <row r="1283" spans="1:7">
      <c r="A1283" s="9">
        <f t="shared" si="100"/>
        <v>2012</v>
      </c>
      <c r="B1283" s="9">
        <f>VLOOKUP($C1283,Quarter_Month!$A$1:$B$13,2)</f>
        <v>3</v>
      </c>
      <c r="C1283" s="9">
        <f t="shared" si="101"/>
        <v>7</v>
      </c>
      <c r="D1283" s="9">
        <f t="shared" si="102"/>
        <v>5</v>
      </c>
      <c r="E1283" s="8" t="str">
        <f t="shared" si="103"/>
        <v>20120705</v>
      </c>
      <c r="F1283" s="24">
        <v>41095</v>
      </c>
      <c r="G1283" s="25">
        <f t="shared" ref="G1283:G1346" si="104">F1283</f>
        <v>41095</v>
      </c>
    </row>
    <row r="1284" spans="1:7">
      <c r="A1284" s="9">
        <f t="shared" si="100"/>
        <v>2012</v>
      </c>
      <c r="B1284" s="9">
        <f>VLOOKUP($C1284,Quarter_Month!$A$1:$B$13,2)</f>
        <v>3</v>
      </c>
      <c r="C1284" s="9">
        <f t="shared" si="101"/>
        <v>7</v>
      </c>
      <c r="D1284" s="9">
        <f t="shared" si="102"/>
        <v>6</v>
      </c>
      <c r="E1284" s="8" t="str">
        <f t="shared" si="103"/>
        <v>20120706</v>
      </c>
      <c r="F1284" s="24">
        <v>41096</v>
      </c>
      <c r="G1284" s="25">
        <f t="shared" si="104"/>
        <v>41096</v>
      </c>
    </row>
    <row r="1285" spans="1:7">
      <c r="A1285" s="9">
        <f t="shared" si="100"/>
        <v>2012</v>
      </c>
      <c r="B1285" s="9">
        <f>VLOOKUP($C1285,Quarter_Month!$A$1:$B$13,2)</f>
        <v>3</v>
      </c>
      <c r="C1285" s="9">
        <f t="shared" si="101"/>
        <v>7</v>
      </c>
      <c r="D1285" s="9">
        <f t="shared" si="102"/>
        <v>7</v>
      </c>
      <c r="E1285" s="8" t="str">
        <f t="shared" si="103"/>
        <v>20120707</v>
      </c>
      <c r="F1285" s="24">
        <v>41097</v>
      </c>
      <c r="G1285" s="25">
        <f t="shared" si="104"/>
        <v>41097</v>
      </c>
    </row>
    <row r="1286" spans="1:7">
      <c r="A1286" s="9">
        <f t="shared" si="100"/>
        <v>2012</v>
      </c>
      <c r="B1286" s="9">
        <f>VLOOKUP($C1286,Quarter_Month!$A$1:$B$13,2)</f>
        <v>3</v>
      </c>
      <c r="C1286" s="9">
        <f t="shared" si="101"/>
        <v>7</v>
      </c>
      <c r="D1286" s="9">
        <f t="shared" si="102"/>
        <v>8</v>
      </c>
      <c r="E1286" s="8" t="str">
        <f t="shared" si="103"/>
        <v>20120708</v>
      </c>
      <c r="F1286" s="24">
        <v>41098</v>
      </c>
      <c r="G1286" s="25">
        <f t="shared" si="104"/>
        <v>41098</v>
      </c>
    </row>
    <row r="1287" spans="1:7">
      <c r="A1287" s="9">
        <f t="shared" si="100"/>
        <v>2012</v>
      </c>
      <c r="B1287" s="9">
        <f>VLOOKUP($C1287,Quarter_Month!$A$1:$B$13,2)</f>
        <v>3</v>
      </c>
      <c r="C1287" s="9">
        <f t="shared" si="101"/>
        <v>7</v>
      </c>
      <c r="D1287" s="9">
        <f t="shared" si="102"/>
        <v>9</v>
      </c>
      <c r="E1287" s="8" t="str">
        <f t="shared" si="103"/>
        <v>20120709</v>
      </c>
      <c r="F1287" s="24">
        <v>41099</v>
      </c>
      <c r="G1287" s="25">
        <f t="shared" si="104"/>
        <v>41099</v>
      </c>
    </row>
    <row r="1288" spans="1:7">
      <c r="A1288" s="9">
        <f t="shared" si="100"/>
        <v>2012</v>
      </c>
      <c r="B1288" s="9">
        <f>VLOOKUP($C1288,Quarter_Month!$A$1:$B$13,2)</f>
        <v>3</v>
      </c>
      <c r="C1288" s="9">
        <f t="shared" si="101"/>
        <v>7</v>
      </c>
      <c r="D1288" s="9">
        <f t="shared" si="102"/>
        <v>10</v>
      </c>
      <c r="E1288" s="8" t="str">
        <f t="shared" si="103"/>
        <v>20120710</v>
      </c>
      <c r="F1288" s="24">
        <v>41100</v>
      </c>
      <c r="G1288" s="25">
        <f t="shared" si="104"/>
        <v>41100</v>
      </c>
    </row>
    <row r="1289" spans="1:7">
      <c r="A1289" s="9">
        <f t="shared" si="100"/>
        <v>2012</v>
      </c>
      <c r="B1289" s="9">
        <f>VLOOKUP($C1289,Quarter_Month!$A$1:$B$13,2)</f>
        <v>3</v>
      </c>
      <c r="C1289" s="9">
        <f t="shared" si="101"/>
        <v>7</v>
      </c>
      <c r="D1289" s="9">
        <f t="shared" si="102"/>
        <v>11</v>
      </c>
      <c r="E1289" s="8" t="str">
        <f t="shared" si="103"/>
        <v>20120711</v>
      </c>
      <c r="F1289" s="24">
        <v>41101</v>
      </c>
      <c r="G1289" s="25">
        <f t="shared" si="104"/>
        <v>41101</v>
      </c>
    </row>
    <row r="1290" spans="1:7">
      <c r="A1290" s="9">
        <f t="shared" si="100"/>
        <v>2012</v>
      </c>
      <c r="B1290" s="9">
        <f>VLOOKUP($C1290,Quarter_Month!$A$1:$B$13,2)</f>
        <v>3</v>
      </c>
      <c r="C1290" s="9">
        <f t="shared" si="101"/>
        <v>7</v>
      </c>
      <c r="D1290" s="9">
        <f t="shared" si="102"/>
        <v>12</v>
      </c>
      <c r="E1290" s="8" t="str">
        <f t="shared" si="103"/>
        <v>20120712</v>
      </c>
      <c r="F1290" s="24">
        <v>41102</v>
      </c>
      <c r="G1290" s="25">
        <f t="shared" si="104"/>
        <v>41102</v>
      </c>
    </row>
    <row r="1291" spans="1:7">
      <c r="A1291" s="9">
        <f t="shared" si="100"/>
        <v>2012</v>
      </c>
      <c r="B1291" s="9">
        <f>VLOOKUP($C1291,Quarter_Month!$A$1:$B$13,2)</f>
        <v>3</v>
      </c>
      <c r="C1291" s="9">
        <f t="shared" si="101"/>
        <v>7</v>
      </c>
      <c r="D1291" s="9">
        <f t="shared" si="102"/>
        <v>13</v>
      </c>
      <c r="E1291" s="8" t="str">
        <f t="shared" si="103"/>
        <v>20120713</v>
      </c>
      <c r="F1291" s="24">
        <v>41103</v>
      </c>
      <c r="G1291" s="25">
        <f t="shared" si="104"/>
        <v>41103</v>
      </c>
    </row>
    <row r="1292" spans="1:7">
      <c r="A1292" s="9">
        <f t="shared" si="100"/>
        <v>2012</v>
      </c>
      <c r="B1292" s="9">
        <f>VLOOKUP($C1292,Quarter_Month!$A$1:$B$13,2)</f>
        <v>3</v>
      </c>
      <c r="C1292" s="9">
        <f t="shared" si="101"/>
        <v>7</v>
      </c>
      <c r="D1292" s="9">
        <f t="shared" si="102"/>
        <v>14</v>
      </c>
      <c r="E1292" s="8" t="str">
        <f t="shared" si="103"/>
        <v>20120714</v>
      </c>
      <c r="F1292" s="24">
        <v>41104</v>
      </c>
      <c r="G1292" s="25">
        <f t="shared" si="104"/>
        <v>41104</v>
      </c>
    </row>
    <row r="1293" spans="1:7">
      <c r="A1293" s="9">
        <f t="shared" si="100"/>
        <v>2012</v>
      </c>
      <c r="B1293" s="9">
        <f>VLOOKUP($C1293,Quarter_Month!$A$1:$B$13,2)</f>
        <v>3</v>
      </c>
      <c r="C1293" s="9">
        <f t="shared" si="101"/>
        <v>7</v>
      </c>
      <c r="D1293" s="9">
        <f t="shared" si="102"/>
        <v>15</v>
      </c>
      <c r="E1293" s="8" t="str">
        <f t="shared" si="103"/>
        <v>20120715</v>
      </c>
      <c r="F1293" s="24">
        <v>41105</v>
      </c>
      <c r="G1293" s="25">
        <f t="shared" si="104"/>
        <v>41105</v>
      </c>
    </row>
    <row r="1294" spans="1:7">
      <c r="A1294" s="9">
        <f t="shared" si="100"/>
        <v>2012</v>
      </c>
      <c r="B1294" s="9">
        <f>VLOOKUP($C1294,Quarter_Month!$A$1:$B$13,2)</f>
        <v>3</v>
      </c>
      <c r="C1294" s="9">
        <f t="shared" si="101"/>
        <v>7</v>
      </c>
      <c r="D1294" s="9">
        <f t="shared" si="102"/>
        <v>16</v>
      </c>
      <c r="E1294" s="8" t="str">
        <f t="shared" si="103"/>
        <v>20120716</v>
      </c>
      <c r="F1294" s="24">
        <v>41106</v>
      </c>
      <c r="G1294" s="25">
        <f t="shared" si="104"/>
        <v>41106</v>
      </c>
    </row>
    <row r="1295" spans="1:7">
      <c r="A1295" s="9">
        <f t="shared" si="100"/>
        <v>2012</v>
      </c>
      <c r="B1295" s="9">
        <f>VLOOKUP($C1295,Quarter_Month!$A$1:$B$13,2)</f>
        <v>3</v>
      </c>
      <c r="C1295" s="9">
        <f t="shared" si="101"/>
        <v>7</v>
      </c>
      <c r="D1295" s="9">
        <f t="shared" si="102"/>
        <v>17</v>
      </c>
      <c r="E1295" s="8" t="str">
        <f t="shared" si="103"/>
        <v>20120717</v>
      </c>
      <c r="F1295" s="24">
        <v>41107</v>
      </c>
      <c r="G1295" s="25">
        <f t="shared" si="104"/>
        <v>41107</v>
      </c>
    </row>
    <row r="1296" spans="1:7">
      <c r="A1296" s="9">
        <f t="shared" si="100"/>
        <v>2012</v>
      </c>
      <c r="B1296" s="9">
        <f>VLOOKUP($C1296,Quarter_Month!$A$1:$B$13,2)</f>
        <v>3</v>
      </c>
      <c r="C1296" s="9">
        <f t="shared" si="101"/>
        <v>7</v>
      </c>
      <c r="D1296" s="9">
        <f t="shared" si="102"/>
        <v>18</v>
      </c>
      <c r="E1296" s="8" t="str">
        <f t="shared" si="103"/>
        <v>20120718</v>
      </c>
      <c r="F1296" s="24">
        <v>41108</v>
      </c>
      <c r="G1296" s="25">
        <f t="shared" si="104"/>
        <v>41108</v>
      </c>
    </row>
    <row r="1297" spans="1:7">
      <c r="A1297" s="9">
        <f t="shared" si="100"/>
        <v>2012</v>
      </c>
      <c r="B1297" s="9">
        <f>VLOOKUP($C1297,Quarter_Month!$A$1:$B$13,2)</f>
        <v>3</v>
      </c>
      <c r="C1297" s="9">
        <f t="shared" si="101"/>
        <v>7</v>
      </c>
      <c r="D1297" s="9">
        <f t="shared" si="102"/>
        <v>19</v>
      </c>
      <c r="E1297" s="8" t="str">
        <f t="shared" si="103"/>
        <v>20120719</v>
      </c>
      <c r="F1297" s="24">
        <v>41109</v>
      </c>
      <c r="G1297" s="25">
        <f t="shared" si="104"/>
        <v>41109</v>
      </c>
    </row>
    <row r="1298" spans="1:7">
      <c r="A1298" s="9">
        <f t="shared" si="100"/>
        <v>2012</v>
      </c>
      <c r="B1298" s="9">
        <f>VLOOKUP($C1298,Quarter_Month!$A$1:$B$13,2)</f>
        <v>3</v>
      </c>
      <c r="C1298" s="9">
        <f t="shared" si="101"/>
        <v>7</v>
      </c>
      <c r="D1298" s="9">
        <f t="shared" si="102"/>
        <v>20</v>
      </c>
      <c r="E1298" s="8" t="str">
        <f t="shared" si="103"/>
        <v>20120720</v>
      </c>
      <c r="F1298" s="24">
        <v>41110</v>
      </c>
      <c r="G1298" s="25">
        <f t="shared" si="104"/>
        <v>41110</v>
      </c>
    </row>
    <row r="1299" spans="1:7">
      <c r="A1299" s="9">
        <f t="shared" si="100"/>
        <v>2012</v>
      </c>
      <c r="B1299" s="9">
        <f>VLOOKUP($C1299,Quarter_Month!$A$1:$B$13,2)</f>
        <v>3</v>
      </c>
      <c r="C1299" s="9">
        <f t="shared" si="101"/>
        <v>7</v>
      </c>
      <c r="D1299" s="9">
        <f t="shared" si="102"/>
        <v>21</v>
      </c>
      <c r="E1299" s="8" t="str">
        <f t="shared" si="103"/>
        <v>20120721</v>
      </c>
      <c r="F1299" s="24">
        <v>41111</v>
      </c>
      <c r="G1299" s="25">
        <f t="shared" si="104"/>
        <v>41111</v>
      </c>
    </row>
    <row r="1300" spans="1:7">
      <c r="A1300" s="9">
        <f t="shared" si="100"/>
        <v>2012</v>
      </c>
      <c r="B1300" s="9">
        <f>VLOOKUP($C1300,Quarter_Month!$A$1:$B$13,2)</f>
        <v>3</v>
      </c>
      <c r="C1300" s="9">
        <f t="shared" si="101"/>
        <v>7</v>
      </c>
      <c r="D1300" s="9">
        <f t="shared" si="102"/>
        <v>22</v>
      </c>
      <c r="E1300" s="8" t="str">
        <f t="shared" si="103"/>
        <v>20120722</v>
      </c>
      <c r="F1300" s="24">
        <v>41112</v>
      </c>
      <c r="G1300" s="25">
        <f t="shared" si="104"/>
        <v>41112</v>
      </c>
    </row>
    <row r="1301" spans="1:7">
      <c r="A1301" s="9">
        <f t="shared" si="100"/>
        <v>2012</v>
      </c>
      <c r="B1301" s="9">
        <f>VLOOKUP($C1301,Quarter_Month!$A$1:$B$13,2)</f>
        <v>3</v>
      </c>
      <c r="C1301" s="9">
        <f t="shared" si="101"/>
        <v>7</v>
      </c>
      <c r="D1301" s="9">
        <f t="shared" si="102"/>
        <v>23</v>
      </c>
      <c r="E1301" s="8" t="str">
        <f t="shared" si="103"/>
        <v>20120723</v>
      </c>
      <c r="F1301" s="24">
        <v>41113</v>
      </c>
      <c r="G1301" s="25">
        <f t="shared" si="104"/>
        <v>41113</v>
      </c>
    </row>
    <row r="1302" spans="1:7">
      <c r="A1302" s="9">
        <f t="shared" si="100"/>
        <v>2012</v>
      </c>
      <c r="B1302" s="9">
        <f>VLOOKUP($C1302,Quarter_Month!$A$1:$B$13,2)</f>
        <v>3</v>
      </c>
      <c r="C1302" s="9">
        <f t="shared" si="101"/>
        <v>7</v>
      </c>
      <c r="D1302" s="9">
        <f t="shared" si="102"/>
        <v>24</v>
      </c>
      <c r="E1302" s="8" t="str">
        <f t="shared" si="103"/>
        <v>20120724</v>
      </c>
      <c r="F1302" s="24">
        <v>41114</v>
      </c>
      <c r="G1302" s="25">
        <f t="shared" si="104"/>
        <v>41114</v>
      </c>
    </row>
    <row r="1303" spans="1:7">
      <c r="A1303" s="9">
        <f t="shared" si="100"/>
        <v>2012</v>
      </c>
      <c r="B1303" s="9">
        <f>VLOOKUP($C1303,Quarter_Month!$A$1:$B$13,2)</f>
        <v>3</v>
      </c>
      <c r="C1303" s="9">
        <f t="shared" si="101"/>
        <v>7</v>
      </c>
      <c r="D1303" s="9">
        <f t="shared" si="102"/>
        <v>25</v>
      </c>
      <c r="E1303" s="8" t="str">
        <f t="shared" si="103"/>
        <v>20120725</v>
      </c>
      <c r="F1303" s="24">
        <v>41115</v>
      </c>
      <c r="G1303" s="25">
        <f t="shared" si="104"/>
        <v>41115</v>
      </c>
    </row>
    <row r="1304" spans="1:7">
      <c r="A1304" s="9">
        <f t="shared" si="100"/>
        <v>2012</v>
      </c>
      <c r="B1304" s="9">
        <f>VLOOKUP($C1304,Quarter_Month!$A$1:$B$13,2)</f>
        <v>3</v>
      </c>
      <c r="C1304" s="9">
        <f t="shared" si="101"/>
        <v>7</v>
      </c>
      <c r="D1304" s="9">
        <f t="shared" si="102"/>
        <v>26</v>
      </c>
      <c r="E1304" s="8" t="str">
        <f t="shared" si="103"/>
        <v>20120726</v>
      </c>
      <c r="F1304" s="24">
        <v>41116</v>
      </c>
      <c r="G1304" s="25">
        <f t="shared" si="104"/>
        <v>41116</v>
      </c>
    </row>
    <row r="1305" spans="1:7">
      <c r="A1305" s="9">
        <f t="shared" si="100"/>
        <v>2012</v>
      </c>
      <c r="B1305" s="9">
        <f>VLOOKUP($C1305,Quarter_Month!$A$1:$B$13,2)</f>
        <v>3</v>
      </c>
      <c r="C1305" s="9">
        <f t="shared" si="101"/>
        <v>7</v>
      </c>
      <c r="D1305" s="9">
        <f t="shared" si="102"/>
        <v>27</v>
      </c>
      <c r="E1305" s="8" t="str">
        <f t="shared" si="103"/>
        <v>20120727</v>
      </c>
      <c r="F1305" s="24">
        <v>41117</v>
      </c>
      <c r="G1305" s="25">
        <f t="shared" si="104"/>
        <v>41117</v>
      </c>
    </row>
    <row r="1306" spans="1:7">
      <c r="A1306" s="9">
        <f t="shared" si="100"/>
        <v>2012</v>
      </c>
      <c r="B1306" s="9">
        <f>VLOOKUP($C1306,Quarter_Month!$A$1:$B$13,2)</f>
        <v>3</v>
      </c>
      <c r="C1306" s="9">
        <f t="shared" si="101"/>
        <v>7</v>
      </c>
      <c r="D1306" s="9">
        <f t="shared" si="102"/>
        <v>28</v>
      </c>
      <c r="E1306" s="8" t="str">
        <f t="shared" si="103"/>
        <v>20120728</v>
      </c>
      <c r="F1306" s="24">
        <v>41118</v>
      </c>
      <c r="G1306" s="25">
        <f t="shared" si="104"/>
        <v>41118</v>
      </c>
    </row>
    <row r="1307" spans="1:7">
      <c r="A1307" s="9">
        <f t="shared" si="100"/>
        <v>2012</v>
      </c>
      <c r="B1307" s="9">
        <f>VLOOKUP($C1307,Quarter_Month!$A$1:$B$13,2)</f>
        <v>3</v>
      </c>
      <c r="C1307" s="9">
        <f t="shared" si="101"/>
        <v>7</v>
      </c>
      <c r="D1307" s="9">
        <f t="shared" si="102"/>
        <v>29</v>
      </c>
      <c r="E1307" s="8" t="str">
        <f t="shared" si="103"/>
        <v>20120729</v>
      </c>
      <c r="F1307" s="24">
        <v>41119</v>
      </c>
      <c r="G1307" s="25">
        <f t="shared" si="104"/>
        <v>41119</v>
      </c>
    </row>
    <row r="1308" spans="1:7">
      <c r="A1308" s="9">
        <f t="shared" si="100"/>
        <v>2012</v>
      </c>
      <c r="B1308" s="9">
        <f>VLOOKUP($C1308,Quarter_Month!$A$1:$B$13,2)</f>
        <v>3</v>
      </c>
      <c r="C1308" s="9">
        <f t="shared" si="101"/>
        <v>7</v>
      </c>
      <c r="D1308" s="9">
        <f t="shared" si="102"/>
        <v>30</v>
      </c>
      <c r="E1308" s="8" t="str">
        <f t="shared" si="103"/>
        <v>20120730</v>
      </c>
      <c r="F1308" s="24">
        <v>41120</v>
      </c>
      <c r="G1308" s="25">
        <f t="shared" si="104"/>
        <v>41120</v>
      </c>
    </row>
    <row r="1309" spans="1:7">
      <c r="A1309" s="9">
        <f t="shared" si="100"/>
        <v>2012</v>
      </c>
      <c r="B1309" s="9">
        <f>VLOOKUP($C1309,Quarter_Month!$A$1:$B$13,2)</f>
        <v>3</v>
      </c>
      <c r="C1309" s="9">
        <f t="shared" si="101"/>
        <v>7</v>
      </c>
      <c r="D1309" s="9">
        <f t="shared" si="102"/>
        <v>31</v>
      </c>
      <c r="E1309" s="8" t="str">
        <f t="shared" si="103"/>
        <v>20120731</v>
      </c>
      <c r="F1309" s="24">
        <v>41121</v>
      </c>
      <c r="G1309" s="25">
        <f t="shared" si="104"/>
        <v>41121</v>
      </c>
    </row>
    <row r="1310" spans="1:7">
      <c r="A1310" s="9">
        <f t="shared" si="100"/>
        <v>2012</v>
      </c>
      <c r="B1310" s="9">
        <f>VLOOKUP($C1310,Quarter_Month!$A$1:$B$13,2)</f>
        <v>3</v>
      </c>
      <c r="C1310" s="9">
        <f t="shared" si="101"/>
        <v>8</v>
      </c>
      <c r="D1310" s="9">
        <f t="shared" si="102"/>
        <v>1</v>
      </c>
      <c r="E1310" s="8" t="str">
        <f t="shared" si="103"/>
        <v>20120801</v>
      </c>
      <c r="F1310" s="24">
        <v>41122</v>
      </c>
      <c r="G1310" s="25">
        <f t="shared" si="104"/>
        <v>41122</v>
      </c>
    </row>
    <row r="1311" spans="1:7">
      <c r="A1311" s="9">
        <f t="shared" si="100"/>
        <v>2012</v>
      </c>
      <c r="B1311" s="9">
        <f>VLOOKUP($C1311,Quarter_Month!$A$1:$B$13,2)</f>
        <v>3</v>
      </c>
      <c r="C1311" s="9">
        <f t="shared" si="101"/>
        <v>8</v>
      </c>
      <c r="D1311" s="9">
        <f t="shared" si="102"/>
        <v>2</v>
      </c>
      <c r="E1311" s="8" t="str">
        <f t="shared" si="103"/>
        <v>20120802</v>
      </c>
      <c r="F1311" s="24">
        <v>41123</v>
      </c>
      <c r="G1311" s="25">
        <f t="shared" si="104"/>
        <v>41123</v>
      </c>
    </row>
    <row r="1312" spans="1:7">
      <c r="A1312" s="9">
        <f t="shared" si="100"/>
        <v>2012</v>
      </c>
      <c r="B1312" s="9">
        <f>VLOOKUP($C1312,Quarter_Month!$A$1:$B$13,2)</f>
        <v>3</v>
      </c>
      <c r="C1312" s="9">
        <f t="shared" si="101"/>
        <v>8</v>
      </c>
      <c r="D1312" s="9">
        <f t="shared" si="102"/>
        <v>3</v>
      </c>
      <c r="E1312" s="8" t="str">
        <f t="shared" si="103"/>
        <v>20120803</v>
      </c>
      <c r="F1312" s="24">
        <v>41124</v>
      </c>
      <c r="G1312" s="25">
        <f t="shared" si="104"/>
        <v>41124</v>
      </c>
    </row>
    <row r="1313" spans="1:7">
      <c r="A1313" s="9">
        <f t="shared" si="100"/>
        <v>2012</v>
      </c>
      <c r="B1313" s="9">
        <f>VLOOKUP($C1313,Quarter_Month!$A$1:$B$13,2)</f>
        <v>3</v>
      </c>
      <c r="C1313" s="9">
        <f t="shared" si="101"/>
        <v>8</v>
      </c>
      <c r="D1313" s="9">
        <f t="shared" si="102"/>
        <v>4</v>
      </c>
      <c r="E1313" s="8" t="str">
        <f t="shared" si="103"/>
        <v>20120804</v>
      </c>
      <c r="F1313" s="24">
        <v>41125</v>
      </c>
      <c r="G1313" s="25">
        <f t="shared" si="104"/>
        <v>41125</v>
      </c>
    </row>
    <row r="1314" spans="1:7">
      <c r="A1314" s="9">
        <f t="shared" si="100"/>
        <v>2012</v>
      </c>
      <c r="B1314" s="9">
        <f>VLOOKUP($C1314,Quarter_Month!$A$1:$B$13,2)</f>
        <v>3</v>
      </c>
      <c r="C1314" s="9">
        <f t="shared" si="101"/>
        <v>8</v>
      </c>
      <c r="D1314" s="9">
        <f t="shared" si="102"/>
        <v>5</v>
      </c>
      <c r="E1314" s="8" t="str">
        <f t="shared" si="103"/>
        <v>20120805</v>
      </c>
      <c r="F1314" s="24">
        <v>41126</v>
      </c>
      <c r="G1314" s="25">
        <f t="shared" si="104"/>
        <v>41126</v>
      </c>
    </row>
    <row r="1315" spans="1:7">
      <c r="A1315" s="9">
        <f t="shared" si="100"/>
        <v>2012</v>
      </c>
      <c r="B1315" s="9">
        <f>VLOOKUP($C1315,Quarter_Month!$A$1:$B$13,2)</f>
        <v>3</v>
      </c>
      <c r="C1315" s="9">
        <f t="shared" si="101"/>
        <v>8</v>
      </c>
      <c r="D1315" s="9">
        <f t="shared" si="102"/>
        <v>6</v>
      </c>
      <c r="E1315" s="8" t="str">
        <f t="shared" si="103"/>
        <v>20120806</v>
      </c>
      <c r="F1315" s="24">
        <v>41127</v>
      </c>
      <c r="G1315" s="25">
        <f t="shared" si="104"/>
        <v>41127</v>
      </c>
    </row>
    <row r="1316" spans="1:7">
      <c r="A1316" s="9">
        <f t="shared" si="100"/>
        <v>2012</v>
      </c>
      <c r="B1316" s="9">
        <f>VLOOKUP($C1316,Quarter_Month!$A$1:$B$13,2)</f>
        <v>3</v>
      </c>
      <c r="C1316" s="9">
        <f t="shared" si="101"/>
        <v>8</v>
      </c>
      <c r="D1316" s="9">
        <f t="shared" si="102"/>
        <v>7</v>
      </c>
      <c r="E1316" s="8" t="str">
        <f t="shared" si="103"/>
        <v>20120807</v>
      </c>
      <c r="F1316" s="24">
        <v>41128</v>
      </c>
      <c r="G1316" s="25">
        <f t="shared" si="104"/>
        <v>41128</v>
      </c>
    </row>
    <row r="1317" spans="1:7">
      <c r="A1317" s="9">
        <f t="shared" si="100"/>
        <v>2012</v>
      </c>
      <c r="B1317" s="9">
        <f>VLOOKUP($C1317,Quarter_Month!$A$1:$B$13,2)</f>
        <v>3</v>
      </c>
      <c r="C1317" s="9">
        <f t="shared" si="101"/>
        <v>8</v>
      </c>
      <c r="D1317" s="9">
        <f t="shared" si="102"/>
        <v>8</v>
      </c>
      <c r="E1317" s="8" t="str">
        <f t="shared" si="103"/>
        <v>20120808</v>
      </c>
      <c r="F1317" s="24">
        <v>41129</v>
      </c>
      <c r="G1317" s="25">
        <f t="shared" si="104"/>
        <v>41129</v>
      </c>
    </row>
    <row r="1318" spans="1:7">
      <c r="A1318" s="9">
        <f t="shared" si="100"/>
        <v>2012</v>
      </c>
      <c r="B1318" s="9">
        <f>VLOOKUP($C1318,Quarter_Month!$A$1:$B$13,2)</f>
        <v>3</v>
      </c>
      <c r="C1318" s="9">
        <f t="shared" si="101"/>
        <v>8</v>
      </c>
      <c r="D1318" s="9">
        <f t="shared" si="102"/>
        <v>9</v>
      </c>
      <c r="E1318" s="8" t="str">
        <f t="shared" si="103"/>
        <v>20120809</v>
      </c>
      <c r="F1318" s="24">
        <v>41130</v>
      </c>
      <c r="G1318" s="25">
        <f t="shared" si="104"/>
        <v>41130</v>
      </c>
    </row>
    <row r="1319" spans="1:7">
      <c r="A1319" s="9">
        <f t="shared" si="100"/>
        <v>2012</v>
      </c>
      <c r="B1319" s="9">
        <f>VLOOKUP($C1319,Quarter_Month!$A$1:$B$13,2)</f>
        <v>3</v>
      </c>
      <c r="C1319" s="9">
        <f t="shared" si="101"/>
        <v>8</v>
      </c>
      <c r="D1319" s="9">
        <f t="shared" si="102"/>
        <v>10</v>
      </c>
      <c r="E1319" s="8" t="str">
        <f t="shared" si="103"/>
        <v>20120810</v>
      </c>
      <c r="F1319" s="24">
        <v>41131</v>
      </c>
      <c r="G1319" s="25">
        <f t="shared" si="104"/>
        <v>41131</v>
      </c>
    </row>
    <row r="1320" spans="1:7">
      <c r="A1320" s="9">
        <f t="shared" si="100"/>
        <v>2012</v>
      </c>
      <c r="B1320" s="9">
        <f>VLOOKUP($C1320,Quarter_Month!$A$1:$B$13,2)</f>
        <v>3</v>
      </c>
      <c r="C1320" s="9">
        <f t="shared" si="101"/>
        <v>8</v>
      </c>
      <c r="D1320" s="9">
        <f t="shared" si="102"/>
        <v>11</v>
      </c>
      <c r="E1320" s="8" t="str">
        <f t="shared" si="103"/>
        <v>20120811</v>
      </c>
      <c r="F1320" s="24">
        <v>41132</v>
      </c>
      <c r="G1320" s="25">
        <f t="shared" si="104"/>
        <v>41132</v>
      </c>
    </row>
    <row r="1321" spans="1:7">
      <c r="A1321" s="9">
        <f t="shared" si="100"/>
        <v>2012</v>
      </c>
      <c r="B1321" s="9">
        <f>VLOOKUP($C1321,Quarter_Month!$A$1:$B$13,2)</f>
        <v>3</v>
      </c>
      <c r="C1321" s="9">
        <f t="shared" si="101"/>
        <v>8</v>
      </c>
      <c r="D1321" s="9">
        <f t="shared" si="102"/>
        <v>12</v>
      </c>
      <c r="E1321" s="8" t="str">
        <f t="shared" si="103"/>
        <v>20120812</v>
      </c>
      <c r="F1321" s="24">
        <v>41133</v>
      </c>
      <c r="G1321" s="25">
        <f t="shared" si="104"/>
        <v>41133</v>
      </c>
    </row>
    <row r="1322" spans="1:7">
      <c r="A1322" s="9">
        <f t="shared" si="100"/>
        <v>2012</v>
      </c>
      <c r="B1322" s="9">
        <f>VLOOKUP($C1322,Quarter_Month!$A$1:$B$13,2)</f>
        <v>3</v>
      </c>
      <c r="C1322" s="9">
        <f t="shared" si="101"/>
        <v>8</v>
      </c>
      <c r="D1322" s="9">
        <f t="shared" si="102"/>
        <v>13</v>
      </c>
      <c r="E1322" s="8" t="str">
        <f t="shared" si="103"/>
        <v>20120813</v>
      </c>
      <c r="F1322" s="24">
        <v>41134</v>
      </c>
      <c r="G1322" s="25">
        <f t="shared" si="104"/>
        <v>41134</v>
      </c>
    </row>
    <row r="1323" spans="1:7">
      <c r="A1323" s="9">
        <f t="shared" si="100"/>
        <v>2012</v>
      </c>
      <c r="B1323" s="9">
        <f>VLOOKUP($C1323,Quarter_Month!$A$1:$B$13,2)</f>
        <v>3</v>
      </c>
      <c r="C1323" s="9">
        <f t="shared" si="101"/>
        <v>8</v>
      </c>
      <c r="D1323" s="9">
        <f t="shared" si="102"/>
        <v>14</v>
      </c>
      <c r="E1323" s="8" t="str">
        <f t="shared" si="103"/>
        <v>20120814</v>
      </c>
      <c r="F1323" s="24">
        <v>41135</v>
      </c>
      <c r="G1323" s="25">
        <f t="shared" si="104"/>
        <v>41135</v>
      </c>
    </row>
    <row r="1324" spans="1:7">
      <c r="A1324" s="9">
        <f t="shared" ref="A1324:A1387" si="105">YEAR(F1324)</f>
        <v>2012</v>
      </c>
      <c r="B1324" s="9">
        <f>VLOOKUP($C1324,Quarter_Month!$A$1:$B$13,2)</f>
        <v>3</v>
      </c>
      <c r="C1324" s="9">
        <f t="shared" ref="C1324:C1387" si="106">MONTH(F1324)</f>
        <v>8</v>
      </c>
      <c r="D1324" s="9">
        <f t="shared" ref="D1324:D1387" si="107">DAY(F1324)</f>
        <v>15</v>
      </c>
      <c r="E1324" s="8" t="str">
        <f t="shared" ref="E1324:E1387" si="108">CONCATENATE(A1324,IF(LEN(C1324)=1,"0"&amp;C1324,C1324),IF(LEN(D1324)=1,"0"&amp;D1324,D1324))</f>
        <v>20120815</v>
      </c>
      <c r="F1324" s="24">
        <v>41136</v>
      </c>
      <c r="G1324" s="25">
        <f t="shared" si="104"/>
        <v>41136</v>
      </c>
    </row>
    <row r="1325" spans="1:7">
      <c r="A1325" s="9">
        <f t="shared" si="105"/>
        <v>2012</v>
      </c>
      <c r="B1325" s="9">
        <f>VLOOKUP($C1325,Quarter_Month!$A$1:$B$13,2)</f>
        <v>3</v>
      </c>
      <c r="C1325" s="9">
        <f t="shared" si="106"/>
        <v>8</v>
      </c>
      <c r="D1325" s="9">
        <f t="shared" si="107"/>
        <v>16</v>
      </c>
      <c r="E1325" s="8" t="str">
        <f t="shared" si="108"/>
        <v>20120816</v>
      </c>
      <c r="F1325" s="24">
        <v>41137</v>
      </c>
      <c r="G1325" s="25">
        <f t="shared" si="104"/>
        <v>41137</v>
      </c>
    </row>
    <row r="1326" spans="1:7">
      <c r="A1326" s="9">
        <f t="shared" si="105"/>
        <v>2012</v>
      </c>
      <c r="B1326" s="9">
        <f>VLOOKUP($C1326,Quarter_Month!$A$1:$B$13,2)</f>
        <v>3</v>
      </c>
      <c r="C1326" s="9">
        <f t="shared" si="106"/>
        <v>8</v>
      </c>
      <c r="D1326" s="9">
        <f t="shared" si="107"/>
        <v>17</v>
      </c>
      <c r="E1326" s="8" t="str">
        <f t="shared" si="108"/>
        <v>20120817</v>
      </c>
      <c r="F1326" s="24">
        <v>41138</v>
      </c>
      <c r="G1326" s="25">
        <f t="shared" si="104"/>
        <v>41138</v>
      </c>
    </row>
    <row r="1327" spans="1:7">
      <c r="A1327" s="9">
        <f t="shared" si="105"/>
        <v>2012</v>
      </c>
      <c r="B1327" s="9">
        <f>VLOOKUP($C1327,Quarter_Month!$A$1:$B$13,2)</f>
        <v>3</v>
      </c>
      <c r="C1327" s="9">
        <f t="shared" si="106"/>
        <v>8</v>
      </c>
      <c r="D1327" s="9">
        <f t="shared" si="107"/>
        <v>18</v>
      </c>
      <c r="E1327" s="8" t="str">
        <f t="shared" si="108"/>
        <v>20120818</v>
      </c>
      <c r="F1327" s="24">
        <v>41139</v>
      </c>
      <c r="G1327" s="25">
        <f t="shared" si="104"/>
        <v>41139</v>
      </c>
    </row>
    <row r="1328" spans="1:7">
      <c r="A1328" s="9">
        <f t="shared" si="105"/>
        <v>2012</v>
      </c>
      <c r="B1328" s="9">
        <f>VLOOKUP($C1328,Quarter_Month!$A$1:$B$13,2)</f>
        <v>3</v>
      </c>
      <c r="C1328" s="9">
        <f t="shared" si="106"/>
        <v>8</v>
      </c>
      <c r="D1328" s="9">
        <f t="shared" si="107"/>
        <v>19</v>
      </c>
      <c r="E1328" s="8" t="str">
        <f t="shared" si="108"/>
        <v>20120819</v>
      </c>
      <c r="F1328" s="24">
        <v>41140</v>
      </c>
      <c r="G1328" s="25">
        <f t="shared" si="104"/>
        <v>41140</v>
      </c>
    </row>
    <row r="1329" spans="1:7">
      <c r="A1329" s="9">
        <f t="shared" si="105"/>
        <v>2012</v>
      </c>
      <c r="B1329" s="9">
        <f>VLOOKUP($C1329,Quarter_Month!$A$1:$B$13,2)</f>
        <v>3</v>
      </c>
      <c r="C1329" s="9">
        <f t="shared" si="106"/>
        <v>8</v>
      </c>
      <c r="D1329" s="9">
        <f t="shared" si="107"/>
        <v>20</v>
      </c>
      <c r="E1329" s="8" t="str">
        <f t="shared" si="108"/>
        <v>20120820</v>
      </c>
      <c r="F1329" s="24">
        <v>41141</v>
      </c>
      <c r="G1329" s="25">
        <f t="shared" si="104"/>
        <v>41141</v>
      </c>
    </row>
    <row r="1330" spans="1:7">
      <c r="A1330" s="9">
        <f t="shared" si="105"/>
        <v>2012</v>
      </c>
      <c r="B1330" s="9">
        <f>VLOOKUP($C1330,Quarter_Month!$A$1:$B$13,2)</f>
        <v>3</v>
      </c>
      <c r="C1330" s="9">
        <f t="shared" si="106"/>
        <v>8</v>
      </c>
      <c r="D1330" s="9">
        <f t="shared" si="107"/>
        <v>21</v>
      </c>
      <c r="E1330" s="8" t="str">
        <f t="shared" si="108"/>
        <v>20120821</v>
      </c>
      <c r="F1330" s="24">
        <v>41142</v>
      </c>
      <c r="G1330" s="25">
        <f t="shared" si="104"/>
        <v>41142</v>
      </c>
    </row>
    <row r="1331" spans="1:7">
      <c r="A1331" s="9">
        <f t="shared" si="105"/>
        <v>2012</v>
      </c>
      <c r="B1331" s="9">
        <f>VLOOKUP($C1331,Quarter_Month!$A$1:$B$13,2)</f>
        <v>3</v>
      </c>
      <c r="C1331" s="9">
        <f t="shared" si="106"/>
        <v>8</v>
      </c>
      <c r="D1331" s="9">
        <f t="shared" si="107"/>
        <v>22</v>
      </c>
      <c r="E1331" s="8" t="str">
        <f t="shared" si="108"/>
        <v>20120822</v>
      </c>
      <c r="F1331" s="24">
        <v>41143</v>
      </c>
      <c r="G1331" s="25">
        <f t="shared" si="104"/>
        <v>41143</v>
      </c>
    </row>
    <row r="1332" spans="1:7">
      <c r="A1332" s="9">
        <f t="shared" si="105"/>
        <v>2012</v>
      </c>
      <c r="B1332" s="9">
        <f>VLOOKUP($C1332,Quarter_Month!$A$1:$B$13,2)</f>
        <v>3</v>
      </c>
      <c r="C1332" s="9">
        <f t="shared" si="106"/>
        <v>8</v>
      </c>
      <c r="D1332" s="9">
        <f t="shared" si="107"/>
        <v>23</v>
      </c>
      <c r="E1332" s="8" t="str">
        <f t="shared" si="108"/>
        <v>20120823</v>
      </c>
      <c r="F1332" s="24">
        <v>41144</v>
      </c>
      <c r="G1332" s="25">
        <f t="shared" si="104"/>
        <v>41144</v>
      </c>
    </row>
    <row r="1333" spans="1:7">
      <c r="A1333" s="9">
        <f t="shared" si="105"/>
        <v>2012</v>
      </c>
      <c r="B1333" s="9">
        <f>VLOOKUP($C1333,Quarter_Month!$A$1:$B$13,2)</f>
        <v>3</v>
      </c>
      <c r="C1333" s="9">
        <f t="shared" si="106"/>
        <v>8</v>
      </c>
      <c r="D1333" s="9">
        <f t="shared" si="107"/>
        <v>24</v>
      </c>
      <c r="E1333" s="8" t="str">
        <f t="shared" si="108"/>
        <v>20120824</v>
      </c>
      <c r="F1333" s="24">
        <v>41145</v>
      </c>
      <c r="G1333" s="25">
        <f t="shared" si="104"/>
        <v>41145</v>
      </c>
    </row>
    <row r="1334" spans="1:7">
      <c r="A1334" s="9">
        <f t="shared" si="105"/>
        <v>2012</v>
      </c>
      <c r="B1334" s="9">
        <f>VLOOKUP($C1334,Quarter_Month!$A$1:$B$13,2)</f>
        <v>3</v>
      </c>
      <c r="C1334" s="9">
        <f t="shared" si="106"/>
        <v>8</v>
      </c>
      <c r="D1334" s="9">
        <f t="shared" si="107"/>
        <v>25</v>
      </c>
      <c r="E1334" s="8" t="str">
        <f t="shared" si="108"/>
        <v>20120825</v>
      </c>
      <c r="F1334" s="24">
        <v>41146</v>
      </c>
      <c r="G1334" s="25">
        <f t="shared" si="104"/>
        <v>41146</v>
      </c>
    </row>
    <row r="1335" spans="1:7">
      <c r="A1335" s="9">
        <f t="shared" si="105"/>
        <v>2012</v>
      </c>
      <c r="B1335" s="9">
        <f>VLOOKUP($C1335,Quarter_Month!$A$1:$B$13,2)</f>
        <v>3</v>
      </c>
      <c r="C1335" s="9">
        <f t="shared" si="106"/>
        <v>8</v>
      </c>
      <c r="D1335" s="9">
        <f t="shared" si="107"/>
        <v>26</v>
      </c>
      <c r="E1335" s="8" t="str">
        <f t="shared" si="108"/>
        <v>20120826</v>
      </c>
      <c r="F1335" s="24">
        <v>41147</v>
      </c>
      <c r="G1335" s="25">
        <f t="shared" si="104"/>
        <v>41147</v>
      </c>
    </row>
    <row r="1336" spans="1:7">
      <c r="A1336" s="9">
        <f t="shared" si="105"/>
        <v>2012</v>
      </c>
      <c r="B1336" s="9">
        <f>VLOOKUP($C1336,Quarter_Month!$A$1:$B$13,2)</f>
        <v>3</v>
      </c>
      <c r="C1336" s="9">
        <f t="shared" si="106"/>
        <v>8</v>
      </c>
      <c r="D1336" s="9">
        <f t="shared" si="107"/>
        <v>27</v>
      </c>
      <c r="E1336" s="8" t="str">
        <f t="shared" si="108"/>
        <v>20120827</v>
      </c>
      <c r="F1336" s="24">
        <v>41148</v>
      </c>
      <c r="G1336" s="25">
        <f t="shared" si="104"/>
        <v>41148</v>
      </c>
    </row>
    <row r="1337" spans="1:7">
      <c r="A1337" s="9">
        <f t="shared" si="105"/>
        <v>2012</v>
      </c>
      <c r="B1337" s="9">
        <f>VLOOKUP($C1337,Quarter_Month!$A$1:$B$13,2)</f>
        <v>3</v>
      </c>
      <c r="C1337" s="9">
        <f t="shared" si="106"/>
        <v>8</v>
      </c>
      <c r="D1337" s="9">
        <f t="shared" si="107"/>
        <v>28</v>
      </c>
      <c r="E1337" s="8" t="str">
        <f t="shared" si="108"/>
        <v>20120828</v>
      </c>
      <c r="F1337" s="24">
        <v>41149</v>
      </c>
      <c r="G1337" s="25">
        <f t="shared" si="104"/>
        <v>41149</v>
      </c>
    </row>
    <row r="1338" spans="1:7">
      <c r="A1338" s="9">
        <f t="shared" si="105"/>
        <v>2012</v>
      </c>
      <c r="B1338" s="9">
        <f>VLOOKUP($C1338,Quarter_Month!$A$1:$B$13,2)</f>
        <v>3</v>
      </c>
      <c r="C1338" s="9">
        <f t="shared" si="106"/>
        <v>8</v>
      </c>
      <c r="D1338" s="9">
        <f t="shared" si="107"/>
        <v>29</v>
      </c>
      <c r="E1338" s="8" t="str">
        <f t="shared" si="108"/>
        <v>20120829</v>
      </c>
      <c r="F1338" s="24">
        <v>41150</v>
      </c>
      <c r="G1338" s="25">
        <f t="shared" si="104"/>
        <v>41150</v>
      </c>
    </row>
    <row r="1339" spans="1:7">
      <c r="A1339" s="9">
        <f t="shared" si="105"/>
        <v>2012</v>
      </c>
      <c r="B1339" s="9">
        <f>VLOOKUP($C1339,Quarter_Month!$A$1:$B$13,2)</f>
        <v>3</v>
      </c>
      <c r="C1339" s="9">
        <f t="shared" si="106"/>
        <v>8</v>
      </c>
      <c r="D1339" s="9">
        <f t="shared" si="107"/>
        <v>30</v>
      </c>
      <c r="E1339" s="8" t="str">
        <f t="shared" si="108"/>
        <v>20120830</v>
      </c>
      <c r="F1339" s="24">
        <v>41151</v>
      </c>
      <c r="G1339" s="25">
        <f t="shared" si="104"/>
        <v>41151</v>
      </c>
    </row>
    <row r="1340" spans="1:7">
      <c r="A1340" s="9">
        <f t="shared" si="105"/>
        <v>2012</v>
      </c>
      <c r="B1340" s="9">
        <f>VLOOKUP($C1340,Quarter_Month!$A$1:$B$13,2)</f>
        <v>3</v>
      </c>
      <c r="C1340" s="9">
        <f t="shared" si="106"/>
        <v>8</v>
      </c>
      <c r="D1340" s="9">
        <f t="shared" si="107"/>
        <v>31</v>
      </c>
      <c r="E1340" s="8" t="str">
        <f t="shared" si="108"/>
        <v>20120831</v>
      </c>
      <c r="F1340" s="24">
        <v>41152</v>
      </c>
      <c r="G1340" s="25">
        <f t="shared" si="104"/>
        <v>41152</v>
      </c>
    </row>
    <row r="1341" spans="1:7">
      <c r="A1341" s="9">
        <f t="shared" si="105"/>
        <v>2012</v>
      </c>
      <c r="B1341" s="9">
        <f>VLOOKUP($C1341,Quarter_Month!$A$1:$B$13,2)</f>
        <v>3</v>
      </c>
      <c r="C1341" s="9">
        <f t="shared" si="106"/>
        <v>9</v>
      </c>
      <c r="D1341" s="9">
        <f t="shared" si="107"/>
        <v>1</v>
      </c>
      <c r="E1341" s="8" t="str">
        <f t="shared" si="108"/>
        <v>20120901</v>
      </c>
      <c r="F1341" s="24">
        <v>41153</v>
      </c>
      <c r="G1341" s="25">
        <f t="shared" si="104"/>
        <v>41153</v>
      </c>
    </row>
    <row r="1342" spans="1:7">
      <c r="A1342" s="9">
        <f t="shared" si="105"/>
        <v>2012</v>
      </c>
      <c r="B1342" s="9">
        <f>VLOOKUP($C1342,Quarter_Month!$A$1:$B$13,2)</f>
        <v>3</v>
      </c>
      <c r="C1342" s="9">
        <f t="shared" si="106"/>
        <v>9</v>
      </c>
      <c r="D1342" s="9">
        <f t="shared" si="107"/>
        <v>2</v>
      </c>
      <c r="E1342" s="8" t="str">
        <f t="shared" si="108"/>
        <v>20120902</v>
      </c>
      <c r="F1342" s="24">
        <v>41154</v>
      </c>
      <c r="G1342" s="25">
        <f t="shared" si="104"/>
        <v>41154</v>
      </c>
    </row>
    <row r="1343" spans="1:7">
      <c r="A1343" s="9">
        <f t="shared" si="105"/>
        <v>2012</v>
      </c>
      <c r="B1343" s="9">
        <f>VLOOKUP($C1343,Quarter_Month!$A$1:$B$13,2)</f>
        <v>3</v>
      </c>
      <c r="C1343" s="9">
        <f t="shared" si="106"/>
        <v>9</v>
      </c>
      <c r="D1343" s="9">
        <f t="shared" si="107"/>
        <v>3</v>
      </c>
      <c r="E1343" s="8" t="str">
        <f t="shared" si="108"/>
        <v>20120903</v>
      </c>
      <c r="F1343" s="24">
        <v>41155</v>
      </c>
      <c r="G1343" s="25">
        <f t="shared" si="104"/>
        <v>41155</v>
      </c>
    </row>
    <row r="1344" spans="1:7">
      <c r="A1344" s="9">
        <f t="shared" si="105"/>
        <v>2012</v>
      </c>
      <c r="B1344" s="9">
        <f>VLOOKUP($C1344,Quarter_Month!$A$1:$B$13,2)</f>
        <v>3</v>
      </c>
      <c r="C1344" s="9">
        <f t="shared" si="106"/>
        <v>9</v>
      </c>
      <c r="D1344" s="9">
        <f t="shared" si="107"/>
        <v>4</v>
      </c>
      <c r="E1344" s="8" t="str">
        <f t="shared" si="108"/>
        <v>20120904</v>
      </c>
      <c r="F1344" s="24">
        <v>41156</v>
      </c>
      <c r="G1344" s="25">
        <f t="shared" si="104"/>
        <v>41156</v>
      </c>
    </row>
    <row r="1345" spans="1:7">
      <c r="A1345" s="9">
        <f t="shared" si="105"/>
        <v>2012</v>
      </c>
      <c r="B1345" s="9">
        <f>VLOOKUP($C1345,Quarter_Month!$A$1:$B$13,2)</f>
        <v>3</v>
      </c>
      <c r="C1345" s="9">
        <f t="shared" si="106"/>
        <v>9</v>
      </c>
      <c r="D1345" s="9">
        <f t="shared" si="107"/>
        <v>5</v>
      </c>
      <c r="E1345" s="8" t="str">
        <f t="shared" si="108"/>
        <v>20120905</v>
      </c>
      <c r="F1345" s="24">
        <v>41157</v>
      </c>
      <c r="G1345" s="25">
        <f t="shared" si="104"/>
        <v>41157</v>
      </c>
    </row>
    <row r="1346" spans="1:7">
      <c r="A1346" s="9">
        <f t="shared" si="105"/>
        <v>2012</v>
      </c>
      <c r="B1346" s="9">
        <f>VLOOKUP($C1346,Quarter_Month!$A$1:$B$13,2)</f>
        <v>3</v>
      </c>
      <c r="C1346" s="9">
        <f t="shared" si="106"/>
        <v>9</v>
      </c>
      <c r="D1346" s="9">
        <f t="shared" si="107"/>
        <v>6</v>
      </c>
      <c r="E1346" s="8" t="str">
        <f t="shared" si="108"/>
        <v>20120906</v>
      </c>
      <c r="F1346" s="24">
        <v>41158</v>
      </c>
      <c r="G1346" s="25">
        <f t="shared" si="104"/>
        <v>41158</v>
      </c>
    </row>
    <row r="1347" spans="1:7">
      <c r="A1347" s="9">
        <f t="shared" si="105"/>
        <v>2012</v>
      </c>
      <c r="B1347" s="9">
        <f>VLOOKUP($C1347,Quarter_Month!$A$1:$B$13,2)</f>
        <v>3</v>
      </c>
      <c r="C1347" s="9">
        <f t="shared" si="106"/>
        <v>9</v>
      </c>
      <c r="D1347" s="9">
        <f t="shared" si="107"/>
        <v>7</v>
      </c>
      <c r="E1347" s="8" t="str">
        <f t="shared" si="108"/>
        <v>20120907</v>
      </c>
      <c r="F1347" s="24">
        <v>41159</v>
      </c>
      <c r="G1347" s="25">
        <f t="shared" ref="G1347:G1410" si="109">F1347</f>
        <v>41159</v>
      </c>
    </row>
    <row r="1348" spans="1:7">
      <c r="A1348" s="9">
        <f t="shared" si="105"/>
        <v>2012</v>
      </c>
      <c r="B1348" s="9">
        <f>VLOOKUP($C1348,Quarter_Month!$A$1:$B$13,2)</f>
        <v>3</v>
      </c>
      <c r="C1348" s="9">
        <f t="shared" si="106"/>
        <v>9</v>
      </c>
      <c r="D1348" s="9">
        <f t="shared" si="107"/>
        <v>8</v>
      </c>
      <c r="E1348" s="8" t="str">
        <f t="shared" si="108"/>
        <v>20120908</v>
      </c>
      <c r="F1348" s="24">
        <v>41160</v>
      </c>
      <c r="G1348" s="25">
        <f t="shared" si="109"/>
        <v>41160</v>
      </c>
    </row>
    <row r="1349" spans="1:7">
      <c r="A1349" s="9">
        <f t="shared" si="105"/>
        <v>2012</v>
      </c>
      <c r="B1349" s="9">
        <f>VLOOKUP($C1349,Quarter_Month!$A$1:$B$13,2)</f>
        <v>3</v>
      </c>
      <c r="C1349" s="9">
        <f t="shared" si="106"/>
        <v>9</v>
      </c>
      <c r="D1349" s="9">
        <f t="shared" si="107"/>
        <v>9</v>
      </c>
      <c r="E1349" s="8" t="str">
        <f t="shared" si="108"/>
        <v>20120909</v>
      </c>
      <c r="F1349" s="24">
        <v>41161</v>
      </c>
      <c r="G1349" s="25">
        <f t="shared" si="109"/>
        <v>41161</v>
      </c>
    </row>
    <row r="1350" spans="1:7">
      <c r="A1350" s="9">
        <f t="shared" si="105"/>
        <v>2012</v>
      </c>
      <c r="B1350" s="9">
        <f>VLOOKUP($C1350,Quarter_Month!$A$1:$B$13,2)</f>
        <v>3</v>
      </c>
      <c r="C1350" s="9">
        <f t="shared" si="106"/>
        <v>9</v>
      </c>
      <c r="D1350" s="9">
        <f t="shared" si="107"/>
        <v>10</v>
      </c>
      <c r="E1350" s="8" t="str">
        <f t="shared" si="108"/>
        <v>20120910</v>
      </c>
      <c r="F1350" s="24">
        <v>41162</v>
      </c>
      <c r="G1350" s="25">
        <f t="shared" si="109"/>
        <v>41162</v>
      </c>
    </row>
    <row r="1351" spans="1:7">
      <c r="A1351" s="9">
        <f t="shared" si="105"/>
        <v>2012</v>
      </c>
      <c r="B1351" s="9">
        <f>VLOOKUP($C1351,Quarter_Month!$A$1:$B$13,2)</f>
        <v>3</v>
      </c>
      <c r="C1351" s="9">
        <f t="shared" si="106"/>
        <v>9</v>
      </c>
      <c r="D1351" s="9">
        <f t="shared" si="107"/>
        <v>11</v>
      </c>
      <c r="E1351" s="8" t="str">
        <f t="shared" si="108"/>
        <v>20120911</v>
      </c>
      <c r="F1351" s="24">
        <v>41163</v>
      </c>
      <c r="G1351" s="25">
        <f t="shared" si="109"/>
        <v>41163</v>
      </c>
    </row>
    <row r="1352" spans="1:7">
      <c r="A1352" s="9">
        <f t="shared" si="105"/>
        <v>2012</v>
      </c>
      <c r="B1352" s="9">
        <f>VLOOKUP($C1352,Quarter_Month!$A$1:$B$13,2)</f>
        <v>3</v>
      </c>
      <c r="C1352" s="9">
        <f t="shared" si="106"/>
        <v>9</v>
      </c>
      <c r="D1352" s="9">
        <f t="shared" si="107"/>
        <v>12</v>
      </c>
      <c r="E1352" s="8" t="str">
        <f t="shared" si="108"/>
        <v>20120912</v>
      </c>
      <c r="F1352" s="24">
        <v>41164</v>
      </c>
      <c r="G1352" s="25">
        <f t="shared" si="109"/>
        <v>41164</v>
      </c>
    </row>
    <row r="1353" spans="1:7">
      <c r="A1353" s="9">
        <f t="shared" si="105"/>
        <v>2012</v>
      </c>
      <c r="B1353" s="9">
        <f>VLOOKUP($C1353,Quarter_Month!$A$1:$B$13,2)</f>
        <v>3</v>
      </c>
      <c r="C1353" s="9">
        <f t="shared" si="106"/>
        <v>9</v>
      </c>
      <c r="D1353" s="9">
        <f t="shared" si="107"/>
        <v>13</v>
      </c>
      <c r="E1353" s="8" t="str">
        <f t="shared" si="108"/>
        <v>20120913</v>
      </c>
      <c r="F1353" s="24">
        <v>41165</v>
      </c>
      <c r="G1353" s="25">
        <f t="shared" si="109"/>
        <v>41165</v>
      </c>
    </row>
    <row r="1354" spans="1:7">
      <c r="A1354" s="9">
        <f t="shared" si="105"/>
        <v>2012</v>
      </c>
      <c r="B1354" s="9">
        <f>VLOOKUP($C1354,Quarter_Month!$A$1:$B$13,2)</f>
        <v>3</v>
      </c>
      <c r="C1354" s="9">
        <f t="shared" si="106"/>
        <v>9</v>
      </c>
      <c r="D1354" s="9">
        <f t="shared" si="107"/>
        <v>14</v>
      </c>
      <c r="E1354" s="8" t="str">
        <f t="shared" si="108"/>
        <v>20120914</v>
      </c>
      <c r="F1354" s="24">
        <v>41166</v>
      </c>
      <c r="G1354" s="25">
        <f t="shared" si="109"/>
        <v>41166</v>
      </c>
    </row>
    <row r="1355" spans="1:7">
      <c r="A1355" s="9">
        <f t="shared" si="105"/>
        <v>2012</v>
      </c>
      <c r="B1355" s="9">
        <f>VLOOKUP($C1355,Quarter_Month!$A$1:$B$13,2)</f>
        <v>3</v>
      </c>
      <c r="C1355" s="9">
        <f t="shared" si="106"/>
        <v>9</v>
      </c>
      <c r="D1355" s="9">
        <f t="shared" si="107"/>
        <v>15</v>
      </c>
      <c r="E1355" s="8" t="str">
        <f t="shared" si="108"/>
        <v>20120915</v>
      </c>
      <c r="F1355" s="24">
        <v>41167</v>
      </c>
      <c r="G1355" s="25">
        <f t="shared" si="109"/>
        <v>41167</v>
      </c>
    </row>
    <row r="1356" spans="1:7">
      <c r="A1356" s="9">
        <f t="shared" si="105"/>
        <v>2012</v>
      </c>
      <c r="B1356" s="9">
        <f>VLOOKUP($C1356,Quarter_Month!$A$1:$B$13,2)</f>
        <v>3</v>
      </c>
      <c r="C1356" s="9">
        <f t="shared" si="106"/>
        <v>9</v>
      </c>
      <c r="D1356" s="9">
        <f t="shared" si="107"/>
        <v>16</v>
      </c>
      <c r="E1356" s="8" t="str">
        <f t="shared" si="108"/>
        <v>20120916</v>
      </c>
      <c r="F1356" s="24">
        <v>41168</v>
      </c>
      <c r="G1356" s="25">
        <f t="shared" si="109"/>
        <v>41168</v>
      </c>
    </row>
    <row r="1357" spans="1:7">
      <c r="A1357" s="9">
        <f t="shared" si="105"/>
        <v>2012</v>
      </c>
      <c r="B1357" s="9">
        <f>VLOOKUP($C1357,Quarter_Month!$A$1:$B$13,2)</f>
        <v>3</v>
      </c>
      <c r="C1357" s="9">
        <f t="shared" si="106"/>
        <v>9</v>
      </c>
      <c r="D1357" s="9">
        <f t="shared" si="107"/>
        <v>17</v>
      </c>
      <c r="E1357" s="8" t="str">
        <f t="shared" si="108"/>
        <v>20120917</v>
      </c>
      <c r="F1357" s="24">
        <v>41169</v>
      </c>
      <c r="G1357" s="25">
        <f t="shared" si="109"/>
        <v>41169</v>
      </c>
    </row>
    <row r="1358" spans="1:7">
      <c r="A1358" s="9">
        <f t="shared" si="105"/>
        <v>2012</v>
      </c>
      <c r="B1358" s="9">
        <f>VLOOKUP($C1358,Quarter_Month!$A$1:$B$13,2)</f>
        <v>3</v>
      </c>
      <c r="C1358" s="9">
        <f t="shared" si="106"/>
        <v>9</v>
      </c>
      <c r="D1358" s="9">
        <f t="shared" si="107"/>
        <v>18</v>
      </c>
      <c r="E1358" s="8" t="str">
        <f t="shared" si="108"/>
        <v>20120918</v>
      </c>
      <c r="F1358" s="24">
        <v>41170</v>
      </c>
      <c r="G1358" s="25">
        <f t="shared" si="109"/>
        <v>41170</v>
      </c>
    </row>
    <row r="1359" spans="1:7">
      <c r="A1359" s="9">
        <f t="shared" si="105"/>
        <v>2012</v>
      </c>
      <c r="B1359" s="9">
        <f>VLOOKUP($C1359,Quarter_Month!$A$1:$B$13,2)</f>
        <v>3</v>
      </c>
      <c r="C1359" s="9">
        <f t="shared" si="106"/>
        <v>9</v>
      </c>
      <c r="D1359" s="9">
        <f t="shared" si="107"/>
        <v>19</v>
      </c>
      <c r="E1359" s="8" t="str">
        <f t="shared" si="108"/>
        <v>20120919</v>
      </c>
      <c r="F1359" s="24">
        <v>41171</v>
      </c>
      <c r="G1359" s="25">
        <f t="shared" si="109"/>
        <v>41171</v>
      </c>
    </row>
    <row r="1360" spans="1:7">
      <c r="A1360" s="9">
        <f t="shared" si="105"/>
        <v>2012</v>
      </c>
      <c r="B1360" s="9">
        <f>VLOOKUP($C1360,Quarter_Month!$A$1:$B$13,2)</f>
        <v>3</v>
      </c>
      <c r="C1360" s="9">
        <f t="shared" si="106"/>
        <v>9</v>
      </c>
      <c r="D1360" s="9">
        <f t="shared" si="107"/>
        <v>20</v>
      </c>
      <c r="E1360" s="8" t="str">
        <f t="shared" si="108"/>
        <v>20120920</v>
      </c>
      <c r="F1360" s="24">
        <v>41172</v>
      </c>
      <c r="G1360" s="25">
        <f t="shared" si="109"/>
        <v>41172</v>
      </c>
    </row>
    <row r="1361" spans="1:7">
      <c r="A1361" s="9">
        <f t="shared" si="105"/>
        <v>2012</v>
      </c>
      <c r="B1361" s="9">
        <f>VLOOKUP($C1361,Quarter_Month!$A$1:$B$13,2)</f>
        <v>3</v>
      </c>
      <c r="C1361" s="9">
        <f t="shared" si="106"/>
        <v>9</v>
      </c>
      <c r="D1361" s="9">
        <f t="shared" si="107"/>
        <v>21</v>
      </c>
      <c r="E1361" s="8" t="str">
        <f t="shared" si="108"/>
        <v>20120921</v>
      </c>
      <c r="F1361" s="24">
        <v>41173</v>
      </c>
      <c r="G1361" s="25">
        <f t="shared" si="109"/>
        <v>41173</v>
      </c>
    </row>
    <row r="1362" spans="1:7">
      <c r="A1362" s="9">
        <f t="shared" si="105"/>
        <v>2012</v>
      </c>
      <c r="B1362" s="9">
        <f>VLOOKUP($C1362,Quarter_Month!$A$1:$B$13,2)</f>
        <v>3</v>
      </c>
      <c r="C1362" s="9">
        <f t="shared" si="106"/>
        <v>9</v>
      </c>
      <c r="D1362" s="9">
        <f t="shared" si="107"/>
        <v>22</v>
      </c>
      <c r="E1362" s="8" t="str">
        <f t="shared" si="108"/>
        <v>20120922</v>
      </c>
      <c r="F1362" s="24">
        <v>41174</v>
      </c>
      <c r="G1362" s="25">
        <f t="shared" si="109"/>
        <v>41174</v>
      </c>
    </row>
    <row r="1363" spans="1:7">
      <c r="A1363" s="9">
        <f t="shared" si="105"/>
        <v>2012</v>
      </c>
      <c r="B1363" s="9">
        <f>VLOOKUP($C1363,Quarter_Month!$A$1:$B$13,2)</f>
        <v>3</v>
      </c>
      <c r="C1363" s="9">
        <f t="shared" si="106"/>
        <v>9</v>
      </c>
      <c r="D1363" s="9">
        <f t="shared" si="107"/>
        <v>23</v>
      </c>
      <c r="E1363" s="8" t="str">
        <f t="shared" si="108"/>
        <v>20120923</v>
      </c>
      <c r="F1363" s="24">
        <v>41175</v>
      </c>
      <c r="G1363" s="25">
        <f t="shared" si="109"/>
        <v>41175</v>
      </c>
    </row>
    <row r="1364" spans="1:7">
      <c r="A1364" s="9">
        <f t="shared" si="105"/>
        <v>2012</v>
      </c>
      <c r="B1364" s="9">
        <f>VLOOKUP($C1364,Quarter_Month!$A$1:$B$13,2)</f>
        <v>3</v>
      </c>
      <c r="C1364" s="9">
        <f t="shared" si="106"/>
        <v>9</v>
      </c>
      <c r="D1364" s="9">
        <f t="shared" si="107"/>
        <v>24</v>
      </c>
      <c r="E1364" s="8" t="str">
        <f t="shared" si="108"/>
        <v>20120924</v>
      </c>
      <c r="F1364" s="24">
        <v>41176</v>
      </c>
      <c r="G1364" s="25">
        <f t="shared" si="109"/>
        <v>41176</v>
      </c>
    </row>
    <row r="1365" spans="1:7">
      <c r="A1365" s="9">
        <f t="shared" si="105"/>
        <v>2012</v>
      </c>
      <c r="B1365" s="9">
        <f>VLOOKUP($C1365,Quarter_Month!$A$1:$B$13,2)</f>
        <v>3</v>
      </c>
      <c r="C1365" s="9">
        <f t="shared" si="106"/>
        <v>9</v>
      </c>
      <c r="D1365" s="9">
        <f t="shared" si="107"/>
        <v>25</v>
      </c>
      <c r="E1365" s="8" t="str">
        <f t="shared" si="108"/>
        <v>20120925</v>
      </c>
      <c r="F1365" s="24">
        <v>41177</v>
      </c>
      <c r="G1365" s="25">
        <f t="shared" si="109"/>
        <v>41177</v>
      </c>
    </row>
    <row r="1366" spans="1:7">
      <c r="A1366" s="9">
        <f t="shared" si="105"/>
        <v>2012</v>
      </c>
      <c r="B1366" s="9">
        <f>VLOOKUP($C1366,Quarter_Month!$A$1:$B$13,2)</f>
        <v>3</v>
      </c>
      <c r="C1366" s="9">
        <f t="shared" si="106"/>
        <v>9</v>
      </c>
      <c r="D1366" s="9">
        <f t="shared" si="107"/>
        <v>26</v>
      </c>
      <c r="E1366" s="8" t="str">
        <f t="shared" si="108"/>
        <v>20120926</v>
      </c>
      <c r="F1366" s="24">
        <v>41178</v>
      </c>
      <c r="G1366" s="25">
        <f t="shared" si="109"/>
        <v>41178</v>
      </c>
    </row>
    <row r="1367" spans="1:7">
      <c r="A1367" s="9">
        <f t="shared" si="105"/>
        <v>2012</v>
      </c>
      <c r="B1367" s="9">
        <f>VLOOKUP($C1367,Quarter_Month!$A$1:$B$13,2)</f>
        <v>3</v>
      </c>
      <c r="C1367" s="9">
        <f t="shared" si="106"/>
        <v>9</v>
      </c>
      <c r="D1367" s="9">
        <f t="shared" si="107"/>
        <v>27</v>
      </c>
      <c r="E1367" s="8" t="str">
        <f t="shared" si="108"/>
        <v>20120927</v>
      </c>
      <c r="F1367" s="24">
        <v>41179</v>
      </c>
      <c r="G1367" s="25">
        <f t="shared" si="109"/>
        <v>41179</v>
      </c>
    </row>
    <row r="1368" spans="1:7">
      <c r="A1368" s="9">
        <f t="shared" si="105"/>
        <v>2012</v>
      </c>
      <c r="B1368" s="9">
        <f>VLOOKUP($C1368,Quarter_Month!$A$1:$B$13,2)</f>
        <v>3</v>
      </c>
      <c r="C1368" s="9">
        <f t="shared" si="106"/>
        <v>9</v>
      </c>
      <c r="D1368" s="9">
        <f t="shared" si="107"/>
        <v>28</v>
      </c>
      <c r="E1368" s="8" t="str">
        <f t="shared" si="108"/>
        <v>20120928</v>
      </c>
      <c r="F1368" s="24">
        <v>41180</v>
      </c>
      <c r="G1368" s="25">
        <f t="shared" si="109"/>
        <v>41180</v>
      </c>
    </row>
    <row r="1369" spans="1:7">
      <c r="A1369" s="9">
        <f t="shared" si="105"/>
        <v>2012</v>
      </c>
      <c r="B1369" s="9">
        <f>VLOOKUP($C1369,Quarter_Month!$A$1:$B$13,2)</f>
        <v>3</v>
      </c>
      <c r="C1369" s="9">
        <f t="shared" si="106"/>
        <v>9</v>
      </c>
      <c r="D1369" s="9">
        <f t="shared" si="107"/>
        <v>29</v>
      </c>
      <c r="E1369" s="8" t="str">
        <f t="shared" si="108"/>
        <v>20120929</v>
      </c>
      <c r="F1369" s="24">
        <v>41181</v>
      </c>
      <c r="G1369" s="25">
        <f t="shared" si="109"/>
        <v>41181</v>
      </c>
    </row>
    <row r="1370" spans="1:7">
      <c r="A1370" s="9">
        <f t="shared" si="105"/>
        <v>2012</v>
      </c>
      <c r="B1370" s="9">
        <f>VLOOKUP($C1370,Quarter_Month!$A$1:$B$13,2)</f>
        <v>3</v>
      </c>
      <c r="C1370" s="9">
        <f t="shared" si="106"/>
        <v>9</v>
      </c>
      <c r="D1370" s="9">
        <f t="shared" si="107"/>
        <v>30</v>
      </c>
      <c r="E1370" s="8" t="str">
        <f t="shared" si="108"/>
        <v>20120930</v>
      </c>
      <c r="F1370" s="24">
        <v>41182</v>
      </c>
      <c r="G1370" s="25">
        <f t="shared" si="109"/>
        <v>41182</v>
      </c>
    </row>
    <row r="1371" spans="1:7">
      <c r="A1371" s="9">
        <f t="shared" si="105"/>
        <v>2012</v>
      </c>
      <c r="B1371" s="9">
        <f>VLOOKUP($C1371,Quarter_Month!$A$1:$B$13,2)</f>
        <v>4</v>
      </c>
      <c r="C1371" s="9">
        <f t="shared" si="106"/>
        <v>10</v>
      </c>
      <c r="D1371" s="9">
        <f t="shared" si="107"/>
        <v>1</v>
      </c>
      <c r="E1371" s="8" t="str">
        <f t="shared" si="108"/>
        <v>20121001</v>
      </c>
      <c r="F1371" s="24">
        <v>41183</v>
      </c>
      <c r="G1371" s="25">
        <f t="shared" si="109"/>
        <v>41183</v>
      </c>
    </row>
    <row r="1372" spans="1:7">
      <c r="A1372" s="9">
        <f t="shared" si="105"/>
        <v>2012</v>
      </c>
      <c r="B1372" s="9">
        <f>VLOOKUP($C1372,Quarter_Month!$A$1:$B$13,2)</f>
        <v>4</v>
      </c>
      <c r="C1372" s="9">
        <f t="shared" si="106"/>
        <v>10</v>
      </c>
      <c r="D1372" s="9">
        <f t="shared" si="107"/>
        <v>2</v>
      </c>
      <c r="E1372" s="8" t="str">
        <f t="shared" si="108"/>
        <v>20121002</v>
      </c>
      <c r="F1372" s="24">
        <v>41184</v>
      </c>
      <c r="G1372" s="25">
        <f t="shared" si="109"/>
        <v>41184</v>
      </c>
    </row>
    <row r="1373" spans="1:7">
      <c r="A1373" s="9">
        <f t="shared" si="105"/>
        <v>2012</v>
      </c>
      <c r="B1373" s="9">
        <f>VLOOKUP($C1373,Quarter_Month!$A$1:$B$13,2)</f>
        <v>4</v>
      </c>
      <c r="C1373" s="9">
        <f t="shared" si="106"/>
        <v>10</v>
      </c>
      <c r="D1373" s="9">
        <f t="shared" si="107"/>
        <v>3</v>
      </c>
      <c r="E1373" s="8" t="str">
        <f t="shared" si="108"/>
        <v>20121003</v>
      </c>
      <c r="F1373" s="24">
        <v>41185</v>
      </c>
      <c r="G1373" s="25">
        <f t="shared" si="109"/>
        <v>41185</v>
      </c>
    </row>
    <row r="1374" spans="1:7">
      <c r="A1374" s="9">
        <f t="shared" si="105"/>
        <v>2012</v>
      </c>
      <c r="B1374" s="9">
        <f>VLOOKUP($C1374,Quarter_Month!$A$1:$B$13,2)</f>
        <v>4</v>
      </c>
      <c r="C1374" s="9">
        <f t="shared" si="106"/>
        <v>10</v>
      </c>
      <c r="D1374" s="9">
        <f t="shared" si="107"/>
        <v>4</v>
      </c>
      <c r="E1374" s="8" t="str">
        <f t="shared" si="108"/>
        <v>20121004</v>
      </c>
      <c r="F1374" s="24">
        <v>41186</v>
      </c>
      <c r="G1374" s="25">
        <f t="shared" si="109"/>
        <v>41186</v>
      </c>
    </row>
    <row r="1375" spans="1:7">
      <c r="A1375" s="9">
        <f t="shared" si="105"/>
        <v>2012</v>
      </c>
      <c r="B1375" s="9">
        <f>VLOOKUP($C1375,Quarter_Month!$A$1:$B$13,2)</f>
        <v>4</v>
      </c>
      <c r="C1375" s="9">
        <f t="shared" si="106"/>
        <v>10</v>
      </c>
      <c r="D1375" s="9">
        <f t="shared" si="107"/>
        <v>5</v>
      </c>
      <c r="E1375" s="8" t="str">
        <f t="shared" si="108"/>
        <v>20121005</v>
      </c>
      <c r="F1375" s="24">
        <v>41187</v>
      </c>
      <c r="G1375" s="25">
        <f t="shared" si="109"/>
        <v>41187</v>
      </c>
    </row>
    <row r="1376" spans="1:7">
      <c r="A1376" s="9">
        <f t="shared" si="105"/>
        <v>2012</v>
      </c>
      <c r="B1376" s="9">
        <f>VLOOKUP($C1376,Quarter_Month!$A$1:$B$13,2)</f>
        <v>4</v>
      </c>
      <c r="C1376" s="9">
        <f t="shared" si="106"/>
        <v>10</v>
      </c>
      <c r="D1376" s="9">
        <f t="shared" si="107"/>
        <v>6</v>
      </c>
      <c r="E1376" s="8" t="str">
        <f t="shared" si="108"/>
        <v>20121006</v>
      </c>
      <c r="F1376" s="24">
        <v>41188</v>
      </c>
      <c r="G1376" s="25">
        <f t="shared" si="109"/>
        <v>41188</v>
      </c>
    </row>
    <row r="1377" spans="1:7">
      <c r="A1377" s="9">
        <f t="shared" si="105"/>
        <v>2012</v>
      </c>
      <c r="B1377" s="9">
        <f>VLOOKUP($C1377,Quarter_Month!$A$1:$B$13,2)</f>
        <v>4</v>
      </c>
      <c r="C1377" s="9">
        <f t="shared" si="106"/>
        <v>10</v>
      </c>
      <c r="D1377" s="9">
        <f t="shared" si="107"/>
        <v>7</v>
      </c>
      <c r="E1377" s="8" t="str">
        <f t="shared" si="108"/>
        <v>20121007</v>
      </c>
      <c r="F1377" s="24">
        <v>41189</v>
      </c>
      <c r="G1377" s="25">
        <f t="shared" si="109"/>
        <v>41189</v>
      </c>
    </row>
    <row r="1378" spans="1:7">
      <c r="A1378" s="9">
        <f t="shared" si="105"/>
        <v>2012</v>
      </c>
      <c r="B1378" s="9">
        <f>VLOOKUP($C1378,Quarter_Month!$A$1:$B$13,2)</f>
        <v>4</v>
      </c>
      <c r="C1378" s="9">
        <f t="shared" si="106"/>
        <v>10</v>
      </c>
      <c r="D1378" s="9">
        <f t="shared" si="107"/>
        <v>8</v>
      </c>
      <c r="E1378" s="8" t="str">
        <f t="shared" si="108"/>
        <v>20121008</v>
      </c>
      <c r="F1378" s="24">
        <v>41190</v>
      </c>
      <c r="G1378" s="25">
        <f t="shared" si="109"/>
        <v>41190</v>
      </c>
    </row>
    <row r="1379" spans="1:7">
      <c r="A1379" s="9">
        <f t="shared" si="105"/>
        <v>2012</v>
      </c>
      <c r="B1379" s="9">
        <f>VLOOKUP($C1379,Quarter_Month!$A$1:$B$13,2)</f>
        <v>4</v>
      </c>
      <c r="C1379" s="9">
        <f t="shared" si="106"/>
        <v>10</v>
      </c>
      <c r="D1379" s="9">
        <f t="shared" si="107"/>
        <v>9</v>
      </c>
      <c r="E1379" s="8" t="str">
        <f t="shared" si="108"/>
        <v>20121009</v>
      </c>
      <c r="F1379" s="24">
        <v>41191</v>
      </c>
      <c r="G1379" s="25">
        <f t="shared" si="109"/>
        <v>41191</v>
      </c>
    </row>
    <row r="1380" spans="1:7">
      <c r="A1380" s="9">
        <f t="shared" si="105"/>
        <v>2012</v>
      </c>
      <c r="B1380" s="9">
        <f>VLOOKUP($C1380,Quarter_Month!$A$1:$B$13,2)</f>
        <v>4</v>
      </c>
      <c r="C1380" s="9">
        <f t="shared" si="106"/>
        <v>10</v>
      </c>
      <c r="D1380" s="9">
        <f t="shared" si="107"/>
        <v>10</v>
      </c>
      <c r="E1380" s="8" t="str">
        <f t="shared" si="108"/>
        <v>20121010</v>
      </c>
      <c r="F1380" s="24">
        <v>41192</v>
      </c>
      <c r="G1380" s="25">
        <f t="shared" si="109"/>
        <v>41192</v>
      </c>
    </row>
    <row r="1381" spans="1:7">
      <c r="A1381" s="9">
        <f t="shared" si="105"/>
        <v>2012</v>
      </c>
      <c r="B1381" s="9">
        <f>VLOOKUP($C1381,Quarter_Month!$A$1:$B$13,2)</f>
        <v>4</v>
      </c>
      <c r="C1381" s="9">
        <f t="shared" si="106"/>
        <v>10</v>
      </c>
      <c r="D1381" s="9">
        <f t="shared" si="107"/>
        <v>11</v>
      </c>
      <c r="E1381" s="8" t="str">
        <f t="shared" si="108"/>
        <v>20121011</v>
      </c>
      <c r="F1381" s="24">
        <v>41193</v>
      </c>
      <c r="G1381" s="25">
        <f t="shared" si="109"/>
        <v>41193</v>
      </c>
    </row>
    <row r="1382" spans="1:7">
      <c r="A1382" s="9">
        <f t="shared" si="105"/>
        <v>2012</v>
      </c>
      <c r="B1382" s="9">
        <f>VLOOKUP($C1382,Quarter_Month!$A$1:$B$13,2)</f>
        <v>4</v>
      </c>
      <c r="C1382" s="9">
        <f t="shared" si="106"/>
        <v>10</v>
      </c>
      <c r="D1382" s="9">
        <f t="shared" si="107"/>
        <v>12</v>
      </c>
      <c r="E1382" s="8" t="str">
        <f t="shared" si="108"/>
        <v>20121012</v>
      </c>
      <c r="F1382" s="24">
        <v>41194</v>
      </c>
      <c r="G1382" s="25">
        <f t="shared" si="109"/>
        <v>41194</v>
      </c>
    </row>
    <row r="1383" spans="1:7">
      <c r="A1383" s="9">
        <f t="shared" si="105"/>
        <v>2012</v>
      </c>
      <c r="B1383" s="9">
        <f>VLOOKUP($C1383,Quarter_Month!$A$1:$B$13,2)</f>
        <v>4</v>
      </c>
      <c r="C1383" s="9">
        <f t="shared" si="106"/>
        <v>10</v>
      </c>
      <c r="D1383" s="9">
        <f t="shared" si="107"/>
        <v>13</v>
      </c>
      <c r="E1383" s="8" t="str">
        <f t="shared" si="108"/>
        <v>20121013</v>
      </c>
      <c r="F1383" s="24">
        <v>41195</v>
      </c>
      <c r="G1383" s="25">
        <f t="shared" si="109"/>
        <v>41195</v>
      </c>
    </row>
    <row r="1384" spans="1:7">
      <c r="A1384" s="9">
        <f t="shared" si="105"/>
        <v>2012</v>
      </c>
      <c r="B1384" s="9">
        <f>VLOOKUP($C1384,Quarter_Month!$A$1:$B$13,2)</f>
        <v>4</v>
      </c>
      <c r="C1384" s="9">
        <f t="shared" si="106"/>
        <v>10</v>
      </c>
      <c r="D1384" s="9">
        <f t="shared" si="107"/>
        <v>14</v>
      </c>
      <c r="E1384" s="8" t="str">
        <f t="shared" si="108"/>
        <v>20121014</v>
      </c>
      <c r="F1384" s="24">
        <v>41196</v>
      </c>
      <c r="G1384" s="25">
        <f t="shared" si="109"/>
        <v>41196</v>
      </c>
    </row>
    <row r="1385" spans="1:7">
      <c r="A1385" s="9">
        <f t="shared" si="105"/>
        <v>2012</v>
      </c>
      <c r="B1385" s="9">
        <f>VLOOKUP($C1385,Quarter_Month!$A$1:$B$13,2)</f>
        <v>4</v>
      </c>
      <c r="C1385" s="9">
        <f t="shared" si="106"/>
        <v>10</v>
      </c>
      <c r="D1385" s="9">
        <f t="shared" si="107"/>
        <v>15</v>
      </c>
      <c r="E1385" s="8" t="str">
        <f t="shared" si="108"/>
        <v>20121015</v>
      </c>
      <c r="F1385" s="24">
        <v>41197</v>
      </c>
      <c r="G1385" s="25">
        <f t="shared" si="109"/>
        <v>41197</v>
      </c>
    </row>
    <row r="1386" spans="1:7">
      <c r="A1386" s="9">
        <f t="shared" si="105"/>
        <v>2012</v>
      </c>
      <c r="B1386" s="9">
        <f>VLOOKUP($C1386,Quarter_Month!$A$1:$B$13,2)</f>
        <v>4</v>
      </c>
      <c r="C1386" s="9">
        <f t="shared" si="106"/>
        <v>10</v>
      </c>
      <c r="D1386" s="9">
        <f t="shared" si="107"/>
        <v>16</v>
      </c>
      <c r="E1386" s="8" t="str">
        <f t="shared" si="108"/>
        <v>20121016</v>
      </c>
      <c r="F1386" s="24">
        <v>41198</v>
      </c>
      <c r="G1386" s="25">
        <f t="shared" si="109"/>
        <v>41198</v>
      </c>
    </row>
    <row r="1387" spans="1:7">
      <c r="A1387" s="9">
        <f t="shared" si="105"/>
        <v>2012</v>
      </c>
      <c r="B1387" s="9">
        <f>VLOOKUP($C1387,Quarter_Month!$A$1:$B$13,2)</f>
        <v>4</v>
      </c>
      <c r="C1387" s="9">
        <f t="shared" si="106"/>
        <v>10</v>
      </c>
      <c r="D1387" s="9">
        <f t="shared" si="107"/>
        <v>17</v>
      </c>
      <c r="E1387" s="8" t="str">
        <f t="shared" si="108"/>
        <v>20121017</v>
      </c>
      <c r="F1387" s="24">
        <v>41199</v>
      </c>
      <c r="G1387" s="25">
        <f t="shared" si="109"/>
        <v>41199</v>
      </c>
    </row>
    <row r="1388" spans="1:7">
      <c r="A1388" s="9">
        <f t="shared" ref="A1388:A1451" si="110">YEAR(F1388)</f>
        <v>2012</v>
      </c>
      <c r="B1388" s="9">
        <f>VLOOKUP($C1388,Quarter_Month!$A$1:$B$13,2)</f>
        <v>4</v>
      </c>
      <c r="C1388" s="9">
        <f t="shared" ref="C1388:C1451" si="111">MONTH(F1388)</f>
        <v>10</v>
      </c>
      <c r="D1388" s="9">
        <f t="shared" ref="D1388:D1451" si="112">DAY(F1388)</f>
        <v>18</v>
      </c>
      <c r="E1388" s="8" t="str">
        <f t="shared" ref="E1388:E1451" si="113">CONCATENATE(A1388,IF(LEN(C1388)=1,"0"&amp;C1388,C1388),IF(LEN(D1388)=1,"0"&amp;D1388,D1388))</f>
        <v>20121018</v>
      </c>
      <c r="F1388" s="24">
        <v>41200</v>
      </c>
      <c r="G1388" s="25">
        <f t="shared" si="109"/>
        <v>41200</v>
      </c>
    </row>
    <row r="1389" spans="1:7">
      <c r="A1389" s="9">
        <f t="shared" si="110"/>
        <v>2012</v>
      </c>
      <c r="B1389" s="9">
        <f>VLOOKUP($C1389,Quarter_Month!$A$1:$B$13,2)</f>
        <v>4</v>
      </c>
      <c r="C1389" s="9">
        <f t="shared" si="111"/>
        <v>10</v>
      </c>
      <c r="D1389" s="9">
        <f t="shared" si="112"/>
        <v>19</v>
      </c>
      <c r="E1389" s="8" t="str">
        <f t="shared" si="113"/>
        <v>20121019</v>
      </c>
      <c r="F1389" s="24">
        <v>41201</v>
      </c>
      <c r="G1389" s="25">
        <f t="shared" si="109"/>
        <v>41201</v>
      </c>
    </row>
    <row r="1390" spans="1:7">
      <c r="A1390" s="9">
        <f t="shared" si="110"/>
        <v>2012</v>
      </c>
      <c r="B1390" s="9">
        <f>VLOOKUP($C1390,Quarter_Month!$A$1:$B$13,2)</f>
        <v>4</v>
      </c>
      <c r="C1390" s="9">
        <f t="shared" si="111"/>
        <v>10</v>
      </c>
      <c r="D1390" s="9">
        <f t="shared" si="112"/>
        <v>20</v>
      </c>
      <c r="E1390" s="8" t="str">
        <f t="shared" si="113"/>
        <v>20121020</v>
      </c>
      <c r="F1390" s="24">
        <v>41202</v>
      </c>
      <c r="G1390" s="25">
        <f t="shared" si="109"/>
        <v>41202</v>
      </c>
    </row>
    <row r="1391" spans="1:7">
      <c r="A1391" s="9">
        <f t="shared" si="110"/>
        <v>2012</v>
      </c>
      <c r="B1391" s="9">
        <f>VLOOKUP($C1391,Quarter_Month!$A$1:$B$13,2)</f>
        <v>4</v>
      </c>
      <c r="C1391" s="9">
        <f t="shared" si="111"/>
        <v>10</v>
      </c>
      <c r="D1391" s="9">
        <f t="shared" si="112"/>
        <v>21</v>
      </c>
      <c r="E1391" s="8" t="str">
        <f t="shared" si="113"/>
        <v>20121021</v>
      </c>
      <c r="F1391" s="24">
        <v>41203</v>
      </c>
      <c r="G1391" s="25">
        <f t="shared" si="109"/>
        <v>41203</v>
      </c>
    </row>
    <row r="1392" spans="1:7">
      <c r="A1392" s="9">
        <f t="shared" si="110"/>
        <v>2012</v>
      </c>
      <c r="B1392" s="9">
        <f>VLOOKUP($C1392,Quarter_Month!$A$1:$B$13,2)</f>
        <v>4</v>
      </c>
      <c r="C1392" s="9">
        <f t="shared" si="111"/>
        <v>10</v>
      </c>
      <c r="D1392" s="9">
        <f t="shared" si="112"/>
        <v>22</v>
      </c>
      <c r="E1392" s="8" t="str">
        <f t="shared" si="113"/>
        <v>20121022</v>
      </c>
      <c r="F1392" s="24">
        <v>41204</v>
      </c>
      <c r="G1392" s="25">
        <f t="shared" si="109"/>
        <v>41204</v>
      </c>
    </row>
    <row r="1393" spans="1:7">
      <c r="A1393" s="9">
        <f t="shared" si="110"/>
        <v>2012</v>
      </c>
      <c r="B1393" s="9">
        <f>VLOOKUP($C1393,Quarter_Month!$A$1:$B$13,2)</f>
        <v>4</v>
      </c>
      <c r="C1393" s="9">
        <f t="shared" si="111"/>
        <v>10</v>
      </c>
      <c r="D1393" s="9">
        <f t="shared" si="112"/>
        <v>23</v>
      </c>
      <c r="E1393" s="8" t="str">
        <f t="shared" si="113"/>
        <v>20121023</v>
      </c>
      <c r="F1393" s="24">
        <v>41205</v>
      </c>
      <c r="G1393" s="25">
        <f t="shared" si="109"/>
        <v>41205</v>
      </c>
    </row>
    <row r="1394" spans="1:7">
      <c r="A1394" s="9">
        <f t="shared" si="110"/>
        <v>2012</v>
      </c>
      <c r="B1394" s="9">
        <f>VLOOKUP($C1394,Quarter_Month!$A$1:$B$13,2)</f>
        <v>4</v>
      </c>
      <c r="C1394" s="9">
        <f t="shared" si="111"/>
        <v>10</v>
      </c>
      <c r="D1394" s="9">
        <f t="shared" si="112"/>
        <v>24</v>
      </c>
      <c r="E1394" s="8" t="str">
        <f t="shared" si="113"/>
        <v>20121024</v>
      </c>
      <c r="F1394" s="24">
        <v>41206</v>
      </c>
      <c r="G1394" s="25">
        <f t="shared" si="109"/>
        <v>41206</v>
      </c>
    </row>
    <row r="1395" spans="1:7">
      <c r="A1395" s="9">
        <f t="shared" si="110"/>
        <v>2012</v>
      </c>
      <c r="B1395" s="9">
        <f>VLOOKUP($C1395,Quarter_Month!$A$1:$B$13,2)</f>
        <v>4</v>
      </c>
      <c r="C1395" s="9">
        <f t="shared" si="111"/>
        <v>10</v>
      </c>
      <c r="D1395" s="9">
        <f t="shared" si="112"/>
        <v>25</v>
      </c>
      <c r="E1395" s="8" t="str">
        <f t="shared" si="113"/>
        <v>20121025</v>
      </c>
      <c r="F1395" s="24">
        <v>41207</v>
      </c>
      <c r="G1395" s="25">
        <f t="shared" si="109"/>
        <v>41207</v>
      </c>
    </row>
    <row r="1396" spans="1:7">
      <c r="A1396" s="9">
        <f t="shared" si="110"/>
        <v>2012</v>
      </c>
      <c r="B1396" s="9">
        <f>VLOOKUP($C1396,Quarter_Month!$A$1:$B$13,2)</f>
        <v>4</v>
      </c>
      <c r="C1396" s="9">
        <f t="shared" si="111"/>
        <v>10</v>
      </c>
      <c r="D1396" s="9">
        <f t="shared" si="112"/>
        <v>26</v>
      </c>
      <c r="E1396" s="8" t="str">
        <f t="shared" si="113"/>
        <v>20121026</v>
      </c>
      <c r="F1396" s="24">
        <v>41208</v>
      </c>
      <c r="G1396" s="25">
        <f t="shared" si="109"/>
        <v>41208</v>
      </c>
    </row>
    <row r="1397" spans="1:7">
      <c r="A1397" s="9">
        <f t="shared" si="110"/>
        <v>2012</v>
      </c>
      <c r="B1397" s="9">
        <f>VLOOKUP($C1397,Quarter_Month!$A$1:$B$13,2)</f>
        <v>4</v>
      </c>
      <c r="C1397" s="9">
        <f t="shared" si="111"/>
        <v>10</v>
      </c>
      <c r="D1397" s="9">
        <f t="shared" si="112"/>
        <v>27</v>
      </c>
      <c r="E1397" s="8" t="str">
        <f t="shared" si="113"/>
        <v>20121027</v>
      </c>
      <c r="F1397" s="24">
        <v>41209</v>
      </c>
      <c r="G1397" s="25">
        <f t="shared" si="109"/>
        <v>41209</v>
      </c>
    </row>
    <row r="1398" spans="1:7">
      <c r="A1398" s="9">
        <f t="shared" si="110"/>
        <v>2012</v>
      </c>
      <c r="B1398" s="9">
        <f>VLOOKUP($C1398,Quarter_Month!$A$1:$B$13,2)</f>
        <v>4</v>
      </c>
      <c r="C1398" s="9">
        <f t="shared" si="111"/>
        <v>10</v>
      </c>
      <c r="D1398" s="9">
        <f t="shared" si="112"/>
        <v>28</v>
      </c>
      <c r="E1398" s="8" t="str">
        <f t="shared" si="113"/>
        <v>20121028</v>
      </c>
      <c r="F1398" s="24">
        <v>41210</v>
      </c>
      <c r="G1398" s="25">
        <f t="shared" si="109"/>
        <v>41210</v>
      </c>
    </row>
    <row r="1399" spans="1:7">
      <c r="A1399" s="9">
        <f t="shared" si="110"/>
        <v>2012</v>
      </c>
      <c r="B1399" s="9">
        <f>VLOOKUP($C1399,Quarter_Month!$A$1:$B$13,2)</f>
        <v>4</v>
      </c>
      <c r="C1399" s="9">
        <f t="shared" si="111"/>
        <v>10</v>
      </c>
      <c r="D1399" s="9">
        <f t="shared" si="112"/>
        <v>29</v>
      </c>
      <c r="E1399" s="8" t="str">
        <f t="shared" si="113"/>
        <v>20121029</v>
      </c>
      <c r="F1399" s="24">
        <v>41211</v>
      </c>
      <c r="G1399" s="25">
        <f t="shared" si="109"/>
        <v>41211</v>
      </c>
    </row>
    <row r="1400" spans="1:7">
      <c r="A1400" s="9">
        <f t="shared" si="110"/>
        <v>2012</v>
      </c>
      <c r="B1400" s="9">
        <f>VLOOKUP($C1400,Quarter_Month!$A$1:$B$13,2)</f>
        <v>4</v>
      </c>
      <c r="C1400" s="9">
        <f t="shared" si="111"/>
        <v>10</v>
      </c>
      <c r="D1400" s="9">
        <f t="shared" si="112"/>
        <v>30</v>
      </c>
      <c r="E1400" s="8" t="str">
        <f t="shared" si="113"/>
        <v>20121030</v>
      </c>
      <c r="F1400" s="24">
        <v>41212</v>
      </c>
      <c r="G1400" s="25">
        <f t="shared" si="109"/>
        <v>41212</v>
      </c>
    </row>
    <row r="1401" spans="1:7">
      <c r="A1401" s="9">
        <f t="shared" si="110"/>
        <v>2012</v>
      </c>
      <c r="B1401" s="9">
        <f>VLOOKUP($C1401,Quarter_Month!$A$1:$B$13,2)</f>
        <v>4</v>
      </c>
      <c r="C1401" s="9">
        <f t="shared" si="111"/>
        <v>10</v>
      </c>
      <c r="D1401" s="9">
        <f t="shared" si="112"/>
        <v>31</v>
      </c>
      <c r="E1401" s="8" t="str">
        <f t="shared" si="113"/>
        <v>20121031</v>
      </c>
      <c r="F1401" s="24">
        <v>41213</v>
      </c>
      <c r="G1401" s="25">
        <f t="shared" si="109"/>
        <v>41213</v>
      </c>
    </row>
    <row r="1402" spans="1:7">
      <c r="A1402" s="9">
        <f t="shared" si="110"/>
        <v>2012</v>
      </c>
      <c r="B1402" s="9">
        <f>VLOOKUP($C1402,Quarter_Month!$A$1:$B$13,2)</f>
        <v>4</v>
      </c>
      <c r="C1402" s="9">
        <f t="shared" si="111"/>
        <v>11</v>
      </c>
      <c r="D1402" s="9">
        <f t="shared" si="112"/>
        <v>1</v>
      </c>
      <c r="E1402" s="8" t="str">
        <f t="shared" si="113"/>
        <v>20121101</v>
      </c>
      <c r="F1402" s="24">
        <v>41214</v>
      </c>
      <c r="G1402" s="25">
        <f t="shared" si="109"/>
        <v>41214</v>
      </c>
    </row>
    <row r="1403" spans="1:7">
      <c r="A1403" s="9">
        <f t="shared" si="110"/>
        <v>2012</v>
      </c>
      <c r="B1403" s="9">
        <f>VLOOKUP($C1403,Quarter_Month!$A$1:$B$13,2)</f>
        <v>4</v>
      </c>
      <c r="C1403" s="9">
        <f t="shared" si="111"/>
        <v>11</v>
      </c>
      <c r="D1403" s="9">
        <f t="shared" si="112"/>
        <v>2</v>
      </c>
      <c r="E1403" s="8" t="str">
        <f t="shared" si="113"/>
        <v>20121102</v>
      </c>
      <c r="F1403" s="24">
        <v>41215</v>
      </c>
      <c r="G1403" s="25">
        <f t="shared" si="109"/>
        <v>41215</v>
      </c>
    </row>
    <row r="1404" spans="1:7">
      <c r="A1404" s="9">
        <f t="shared" si="110"/>
        <v>2012</v>
      </c>
      <c r="B1404" s="9">
        <f>VLOOKUP($C1404,Quarter_Month!$A$1:$B$13,2)</f>
        <v>4</v>
      </c>
      <c r="C1404" s="9">
        <f t="shared" si="111"/>
        <v>11</v>
      </c>
      <c r="D1404" s="9">
        <f t="shared" si="112"/>
        <v>3</v>
      </c>
      <c r="E1404" s="8" t="str">
        <f t="shared" si="113"/>
        <v>20121103</v>
      </c>
      <c r="F1404" s="24">
        <v>41216</v>
      </c>
      <c r="G1404" s="25">
        <f t="shared" si="109"/>
        <v>41216</v>
      </c>
    </row>
    <row r="1405" spans="1:7">
      <c r="A1405" s="9">
        <f t="shared" si="110"/>
        <v>2012</v>
      </c>
      <c r="B1405" s="9">
        <f>VLOOKUP($C1405,Quarter_Month!$A$1:$B$13,2)</f>
        <v>4</v>
      </c>
      <c r="C1405" s="9">
        <f t="shared" si="111"/>
        <v>11</v>
      </c>
      <c r="D1405" s="9">
        <f t="shared" si="112"/>
        <v>4</v>
      </c>
      <c r="E1405" s="8" t="str">
        <f t="shared" si="113"/>
        <v>20121104</v>
      </c>
      <c r="F1405" s="24">
        <v>41217</v>
      </c>
      <c r="G1405" s="25">
        <f t="shared" si="109"/>
        <v>41217</v>
      </c>
    </row>
    <row r="1406" spans="1:7">
      <c r="A1406" s="9">
        <f t="shared" si="110"/>
        <v>2012</v>
      </c>
      <c r="B1406" s="9">
        <f>VLOOKUP($C1406,Quarter_Month!$A$1:$B$13,2)</f>
        <v>4</v>
      </c>
      <c r="C1406" s="9">
        <f t="shared" si="111"/>
        <v>11</v>
      </c>
      <c r="D1406" s="9">
        <f t="shared" si="112"/>
        <v>5</v>
      </c>
      <c r="E1406" s="8" t="str">
        <f t="shared" si="113"/>
        <v>20121105</v>
      </c>
      <c r="F1406" s="24">
        <v>41218</v>
      </c>
      <c r="G1406" s="25">
        <f t="shared" si="109"/>
        <v>41218</v>
      </c>
    </row>
    <row r="1407" spans="1:7">
      <c r="A1407" s="9">
        <f t="shared" si="110"/>
        <v>2012</v>
      </c>
      <c r="B1407" s="9">
        <f>VLOOKUP($C1407,Quarter_Month!$A$1:$B$13,2)</f>
        <v>4</v>
      </c>
      <c r="C1407" s="9">
        <f t="shared" si="111"/>
        <v>11</v>
      </c>
      <c r="D1407" s="9">
        <f t="shared" si="112"/>
        <v>6</v>
      </c>
      <c r="E1407" s="8" t="str">
        <f t="shared" si="113"/>
        <v>20121106</v>
      </c>
      <c r="F1407" s="24">
        <v>41219</v>
      </c>
      <c r="G1407" s="25">
        <f t="shared" si="109"/>
        <v>41219</v>
      </c>
    </row>
    <row r="1408" spans="1:7">
      <c r="A1408" s="9">
        <f t="shared" si="110"/>
        <v>2012</v>
      </c>
      <c r="B1408" s="9">
        <f>VLOOKUP($C1408,Quarter_Month!$A$1:$B$13,2)</f>
        <v>4</v>
      </c>
      <c r="C1408" s="9">
        <f t="shared" si="111"/>
        <v>11</v>
      </c>
      <c r="D1408" s="9">
        <f t="shared" si="112"/>
        <v>7</v>
      </c>
      <c r="E1408" s="8" t="str">
        <f t="shared" si="113"/>
        <v>20121107</v>
      </c>
      <c r="F1408" s="24">
        <v>41220</v>
      </c>
      <c r="G1408" s="25">
        <f t="shared" si="109"/>
        <v>41220</v>
      </c>
    </row>
    <row r="1409" spans="1:7">
      <c r="A1409" s="9">
        <f t="shared" si="110"/>
        <v>2012</v>
      </c>
      <c r="B1409" s="9">
        <f>VLOOKUP($C1409,Quarter_Month!$A$1:$B$13,2)</f>
        <v>4</v>
      </c>
      <c r="C1409" s="9">
        <f t="shared" si="111"/>
        <v>11</v>
      </c>
      <c r="D1409" s="9">
        <f t="shared" si="112"/>
        <v>8</v>
      </c>
      <c r="E1409" s="8" t="str">
        <f t="shared" si="113"/>
        <v>20121108</v>
      </c>
      <c r="F1409" s="24">
        <v>41221</v>
      </c>
      <c r="G1409" s="25">
        <f t="shared" si="109"/>
        <v>41221</v>
      </c>
    </row>
    <row r="1410" spans="1:7">
      <c r="A1410" s="9">
        <f t="shared" si="110"/>
        <v>2012</v>
      </c>
      <c r="B1410" s="9">
        <f>VLOOKUP($C1410,Quarter_Month!$A$1:$B$13,2)</f>
        <v>4</v>
      </c>
      <c r="C1410" s="9">
        <f t="shared" si="111"/>
        <v>11</v>
      </c>
      <c r="D1410" s="9">
        <f t="shared" si="112"/>
        <v>9</v>
      </c>
      <c r="E1410" s="8" t="str">
        <f t="shared" si="113"/>
        <v>20121109</v>
      </c>
      <c r="F1410" s="24">
        <v>41222</v>
      </c>
      <c r="G1410" s="25">
        <f t="shared" si="109"/>
        <v>41222</v>
      </c>
    </row>
    <row r="1411" spans="1:7">
      <c r="A1411" s="9">
        <f t="shared" si="110"/>
        <v>2012</v>
      </c>
      <c r="B1411" s="9">
        <f>VLOOKUP($C1411,Quarter_Month!$A$1:$B$13,2)</f>
        <v>4</v>
      </c>
      <c r="C1411" s="9">
        <f t="shared" si="111"/>
        <v>11</v>
      </c>
      <c r="D1411" s="9">
        <f t="shared" si="112"/>
        <v>10</v>
      </c>
      <c r="E1411" s="8" t="str">
        <f t="shared" si="113"/>
        <v>20121110</v>
      </c>
      <c r="F1411" s="24">
        <v>41223</v>
      </c>
      <c r="G1411" s="25">
        <f t="shared" ref="G1411:G1474" si="114">F1411</f>
        <v>41223</v>
      </c>
    </row>
    <row r="1412" spans="1:7">
      <c r="A1412" s="9">
        <f t="shared" si="110"/>
        <v>2012</v>
      </c>
      <c r="B1412" s="9">
        <f>VLOOKUP($C1412,Quarter_Month!$A$1:$B$13,2)</f>
        <v>4</v>
      </c>
      <c r="C1412" s="9">
        <f t="shared" si="111"/>
        <v>11</v>
      </c>
      <c r="D1412" s="9">
        <f t="shared" si="112"/>
        <v>11</v>
      </c>
      <c r="E1412" s="8" t="str">
        <f t="shared" si="113"/>
        <v>20121111</v>
      </c>
      <c r="F1412" s="24">
        <v>41224</v>
      </c>
      <c r="G1412" s="25">
        <f t="shared" si="114"/>
        <v>41224</v>
      </c>
    </row>
    <row r="1413" spans="1:7">
      <c r="A1413" s="9">
        <f t="shared" si="110"/>
        <v>2012</v>
      </c>
      <c r="B1413" s="9">
        <f>VLOOKUP($C1413,Quarter_Month!$A$1:$B$13,2)</f>
        <v>4</v>
      </c>
      <c r="C1413" s="9">
        <f t="shared" si="111"/>
        <v>11</v>
      </c>
      <c r="D1413" s="9">
        <f t="shared" si="112"/>
        <v>12</v>
      </c>
      <c r="E1413" s="8" t="str">
        <f t="shared" si="113"/>
        <v>20121112</v>
      </c>
      <c r="F1413" s="24">
        <v>41225</v>
      </c>
      <c r="G1413" s="25">
        <f t="shared" si="114"/>
        <v>41225</v>
      </c>
    </row>
    <row r="1414" spans="1:7">
      <c r="A1414" s="9">
        <f t="shared" si="110"/>
        <v>2012</v>
      </c>
      <c r="B1414" s="9">
        <f>VLOOKUP($C1414,Quarter_Month!$A$1:$B$13,2)</f>
        <v>4</v>
      </c>
      <c r="C1414" s="9">
        <f t="shared" si="111"/>
        <v>11</v>
      </c>
      <c r="D1414" s="9">
        <f t="shared" si="112"/>
        <v>13</v>
      </c>
      <c r="E1414" s="8" t="str">
        <f t="shared" si="113"/>
        <v>20121113</v>
      </c>
      <c r="F1414" s="24">
        <v>41226</v>
      </c>
      <c r="G1414" s="25">
        <f t="shared" si="114"/>
        <v>41226</v>
      </c>
    </row>
    <row r="1415" spans="1:7">
      <c r="A1415" s="9">
        <f t="shared" si="110"/>
        <v>2012</v>
      </c>
      <c r="B1415" s="9">
        <f>VLOOKUP($C1415,Quarter_Month!$A$1:$B$13,2)</f>
        <v>4</v>
      </c>
      <c r="C1415" s="9">
        <f t="shared" si="111"/>
        <v>11</v>
      </c>
      <c r="D1415" s="9">
        <f t="shared" si="112"/>
        <v>14</v>
      </c>
      <c r="E1415" s="8" t="str">
        <f t="shared" si="113"/>
        <v>20121114</v>
      </c>
      <c r="F1415" s="24">
        <v>41227</v>
      </c>
      <c r="G1415" s="25">
        <f t="shared" si="114"/>
        <v>41227</v>
      </c>
    </row>
    <row r="1416" spans="1:7">
      <c r="A1416" s="9">
        <f t="shared" si="110"/>
        <v>2012</v>
      </c>
      <c r="B1416" s="9">
        <f>VLOOKUP($C1416,Quarter_Month!$A$1:$B$13,2)</f>
        <v>4</v>
      </c>
      <c r="C1416" s="9">
        <f t="shared" si="111"/>
        <v>11</v>
      </c>
      <c r="D1416" s="9">
        <f t="shared" si="112"/>
        <v>15</v>
      </c>
      <c r="E1416" s="8" t="str">
        <f t="shared" si="113"/>
        <v>20121115</v>
      </c>
      <c r="F1416" s="24">
        <v>41228</v>
      </c>
      <c r="G1416" s="25">
        <f t="shared" si="114"/>
        <v>41228</v>
      </c>
    </row>
    <row r="1417" spans="1:7">
      <c r="A1417" s="9">
        <f t="shared" si="110"/>
        <v>2012</v>
      </c>
      <c r="B1417" s="9">
        <f>VLOOKUP($C1417,Quarter_Month!$A$1:$B$13,2)</f>
        <v>4</v>
      </c>
      <c r="C1417" s="9">
        <f t="shared" si="111"/>
        <v>11</v>
      </c>
      <c r="D1417" s="9">
        <f t="shared" si="112"/>
        <v>16</v>
      </c>
      <c r="E1417" s="8" t="str">
        <f t="shared" si="113"/>
        <v>20121116</v>
      </c>
      <c r="F1417" s="24">
        <v>41229</v>
      </c>
      <c r="G1417" s="25">
        <f t="shared" si="114"/>
        <v>41229</v>
      </c>
    </row>
    <row r="1418" spans="1:7">
      <c r="A1418" s="9">
        <f t="shared" si="110"/>
        <v>2012</v>
      </c>
      <c r="B1418" s="9">
        <f>VLOOKUP($C1418,Quarter_Month!$A$1:$B$13,2)</f>
        <v>4</v>
      </c>
      <c r="C1418" s="9">
        <f t="shared" si="111"/>
        <v>11</v>
      </c>
      <c r="D1418" s="9">
        <f t="shared" si="112"/>
        <v>17</v>
      </c>
      <c r="E1418" s="8" t="str">
        <f t="shared" si="113"/>
        <v>20121117</v>
      </c>
      <c r="F1418" s="24">
        <v>41230</v>
      </c>
      <c r="G1418" s="25">
        <f t="shared" si="114"/>
        <v>41230</v>
      </c>
    </row>
    <row r="1419" spans="1:7">
      <c r="A1419" s="9">
        <f t="shared" si="110"/>
        <v>2012</v>
      </c>
      <c r="B1419" s="9">
        <f>VLOOKUP($C1419,Quarter_Month!$A$1:$B$13,2)</f>
        <v>4</v>
      </c>
      <c r="C1419" s="9">
        <f t="shared" si="111"/>
        <v>11</v>
      </c>
      <c r="D1419" s="9">
        <f t="shared" si="112"/>
        <v>18</v>
      </c>
      <c r="E1419" s="8" t="str">
        <f t="shared" si="113"/>
        <v>20121118</v>
      </c>
      <c r="F1419" s="24">
        <v>41231</v>
      </c>
      <c r="G1419" s="25">
        <f t="shared" si="114"/>
        <v>41231</v>
      </c>
    </row>
    <row r="1420" spans="1:7">
      <c r="A1420" s="9">
        <f t="shared" si="110"/>
        <v>2012</v>
      </c>
      <c r="B1420" s="9">
        <f>VLOOKUP($C1420,Quarter_Month!$A$1:$B$13,2)</f>
        <v>4</v>
      </c>
      <c r="C1420" s="9">
        <f t="shared" si="111"/>
        <v>11</v>
      </c>
      <c r="D1420" s="9">
        <f t="shared" si="112"/>
        <v>19</v>
      </c>
      <c r="E1420" s="8" t="str">
        <f t="shared" si="113"/>
        <v>20121119</v>
      </c>
      <c r="F1420" s="24">
        <v>41232</v>
      </c>
      <c r="G1420" s="25">
        <f t="shared" si="114"/>
        <v>41232</v>
      </c>
    </row>
    <row r="1421" spans="1:7">
      <c r="A1421" s="9">
        <f t="shared" si="110"/>
        <v>2012</v>
      </c>
      <c r="B1421" s="9">
        <f>VLOOKUP($C1421,Quarter_Month!$A$1:$B$13,2)</f>
        <v>4</v>
      </c>
      <c r="C1421" s="9">
        <f t="shared" si="111"/>
        <v>11</v>
      </c>
      <c r="D1421" s="9">
        <f t="shared" si="112"/>
        <v>20</v>
      </c>
      <c r="E1421" s="8" t="str">
        <f t="shared" si="113"/>
        <v>20121120</v>
      </c>
      <c r="F1421" s="24">
        <v>41233</v>
      </c>
      <c r="G1421" s="25">
        <f t="shared" si="114"/>
        <v>41233</v>
      </c>
    </row>
    <row r="1422" spans="1:7">
      <c r="A1422" s="9">
        <f t="shared" si="110"/>
        <v>2012</v>
      </c>
      <c r="B1422" s="9">
        <f>VLOOKUP($C1422,Quarter_Month!$A$1:$B$13,2)</f>
        <v>4</v>
      </c>
      <c r="C1422" s="9">
        <f t="shared" si="111"/>
        <v>11</v>
      </c>
      <c r="D1422" s="9">
        <f t="shared" si="112"/>
        <v>21</v>
      </c>
      <c r="E1422" s="8" t="str">
        <f t="shared" si="113"/>
        <v>20121121</v>
      </c>
      <c r="F1422" s="24">
        <v>41234</v>
      </c>
      <c r="G1422" s="25">
        <f t="shared" si="114"/>
        <v>41234</v>
      </c>
    </row>
    <row r="1423" spans="1:7">
      <c r="A1423" s="9">
        <f t="shared" si="110"/>
        <v>2012</v>
      </c>
      <c r="B1423" s="9">
        <f>VLOOKUP($C1423,Quarter_Month!$A$1:$B$13,2)</f>
        <v>4</v>
      </c>
      <c r="C1423" s="9">
        <f t="shared" si="111"/>
        <v>11</v>
      </c>
      <c r="D1423" s="9">
        <f t="shared" si="112"/>
        <v>22</v>
      </c>
      <c r="E1423" s="8" t="str">
        <f t="shared" si="113"/>
        <v>20121122</v>
      </c>
      <c r="F1423" s="24">
        <v>41235</v>
      </c>
      <c r="G1423" s="25">
        <f t="shared" si="114"/>
        <v>41235</v>
      </c>
    </row>
    <row r="1424" spans="1:7">
      <c r="A1424" s="9">
        <f t="shared" si="110"/>
        <v>2012</v>
      </c>
      <c r="B1424" s="9">
        <f>VLOOKUP($C1424,Quarter_Month!$A$1:$B$13,2)</f>
        <v>4</v>
      </c>
      <c r="C1424" s="9">
        <f t="shared" si="111"/>
        <v>11</v>
      </c>
      <c r="D1424" s="9">
        <f t="shared" si="112"/>
        <v>23</v>
      </c>
      <c r="E1424" s="8" t="str">
        <f t="shared" si="113"/>
        <v>20121123</v>
      </c>
      <c r="F1424" s="24">
        <v>41236</v>
      </c>
      <c r="G1424" s="25">
        <f t="shared" si="114"/>
        <v>41236</v>
      </c>
    </row>
    <row r="1425" spans="1:7">
      <c r="A1425" s="9">
        <f t="shared" si="110"/>
        <v>2012</v>
      </c>
      <c r="B1425" s="9">
        <f>VLOOKUP($C1425,Quarter_Month!$A$1:$B$13,2)</f>
        <v>4</v>
      </c>
      <c r="C1425" s="9">
        <f t="shared" si="111"/>
        <v>11</v>
      </c>
      <c r="D1425" s="9">
        <f t="shared" si="112"/>
        <v>24</v>
      </c>
      <c r="E1425" s="8" t="str">
        <f t="shared" si="113"/>
        <v>20121124</v>
      </c>
      <c r="F1425" s="24">
        <v>41237</v>
      </c>
      <c r="G1425" s="25">
        <f t="shared" si="114"/>
        <v>41237</v>
      </c>
    </row>
    <row r="1426" spans="1:7">
      <c r="A1426" s="9">
        <f t="shared" si="110"/>
        <v>2012</v>
      </c>
      <c r="B1426" s="9">
        <f>VLOOKUP($C1426,Quarter_Month!$A$1:$B$13,2)</f>
        <v>4</v>
      </c>
      <c r="C1426" s="9">
        <f t="shared" si="111"/>
        <v>11</v>
      </c>
      <c r="D1426" s="9">
        <f t="shared" si="112"/>
        <v>25</v>
      </c>
      <c r="E1426" s="8" t="str">
        <f t="shared" si="113"/>
        <v>20121125</v>
      </c>
      <c r="F1426" s="24">
        <v>41238</v>
      </c>
      <c r="G1426" s="25">
        <f t="shared" si="114"/>
        <v>41238</v>
      </c>
    </row>
    <row r="1427" spans="1:7">
      <c r="A1427" s="9">
        <f t="shared" si="110"/>
        <v>2012</v>
      </c>
      <c r="B1427" s="9">
        <f>VLOOKUP($C1427,Quarter_Month!$A$1:$B$13,2)</f>
        <v>4</v>
      </c>
      <c r="C1427" s="9">
        <f t="shared" si="111"/>
        <v>11</v>
      </c>
      <c r="D1427" s="9">
        <f t="shared" si="112"/>
        <v>26</v>
      </c>
      <c r="E1427" s="8" t="str">
        <f t="shared" si="113"/>
        <v>20121126</v>
      </c>
      <c r="F1427" s="24">
        <v>41239</v>
      </c>
      <c r="G1427" s="25">
        <f t="shared" si="114"/>
        <v>41239</v>
      </c>
    </row>
    <row r="1428" spans="1:7">
      <c r="A1428" s="9">
        <f t="shared" si="110"/>
        <v>2012</v>
      </c>
      <c r="B1428" s="9">
        <f>VLOOKUP($C1428,Quarter_Month!$A$1:$B$13,2)</f>
        <v>4</v>
      </c>
      <c r="C1428" s="9">
        <f t="shared" si="111"/>
        <v>11</v>
      </c>
      <c r="D1428" s="9">
        <f t="shared" si="112"/>
        <v>27</v>
      </c>
      <c r="E1428" s="8" t="str">
        <f t="shared" si="113"/>
        <v>20121127</v>
      </c>
      <c r="F1428" s="24">
        <v>41240</v>
      </c>
      <c r="G1428" s="25">
        <f t="shared" si="114"/>
        <v>41240</v>
      </c>
    </row>
    <row r="1429" spans="1:7">
      <c r="A1429" s="9">
        <f t="shared" si="110"/>
        <v>2012</v>
      </c>
      <c r="B1429" s="9">
        <f>VLOOKUP($C1429,Quarter_Month!$A$1:$B$13,2)</f>
        <v>4</v>
      </c>
      <c r="C1429" s="9">
        <f t="shared" si="111"/>
        <v>11</v>
      </c>
      <c r="D1429" s="9">
        <f t="shared" si="112"/>
        <v>28</v>
      </c>
      <c r="E1429" s="8" t="str">
        <f t="shared" si="113"/>
        <v>20121128</v>
      </c>
      <c r="F1429" s="24">
        <v>41241</v>
      </c>
      <c r="G1429" s="25">
        <f t="shared" si="114"/>
        <v>41241</v>
      </c>
    </row>
    <row r="1430" spans="1:7">
      <c r="A1430" s="9">
        <f t="shared" si="110"/>
        <v>2012</v>
      </c>
      <c r="B1430" s="9">
        <f>VLOOKUP($C1430,Quarter_Month!$A$1:$B$13,2)</f>
        <v>4</v>
      </c>
      <c r="C1430" s="9">
        <f t="shared" si="111"/>
        <v>11</v>
      </c>
      <c r="D1430" s="9">
        <f t="shared" si="112"/>
        <v>29</v>
      </c>
      <c r="E1430" s="8" t="str">
        <f t="shared" si="113"/>
        <v>20121129</v>
      </c>
      <c r="F1430" s="24">
        <v>41242</v>
      </c>
      <c r="G1430" s="25">
        <f t="shared" si="114"/>
        <v>41242</v>
      </c>
    </row>
    <row r="1431" spans="1:7">
      <c r="A1431" s="9">
        <f t="shared" si="110"/>
        <v>2012</v>
      </c>
      <c r="B1431" s="9">
        <f>VLOOKUP($C1431,Quarter_Month!$A$1:$B$13,2)</f>
        <v>4</v>
      </c>
      <c r="C1431" s="9">
        <f t="shared" si="111"/>
        <v>11</v>
      </c>
      <c r="D1431" s="9">
        <f t="shared" si="112"/>
        <v>30</v>
      </c>
      <c r="E1431" s="8" t="str">
        <f t="shared" si="113"/>
        <v>20121130</v>
      </c>
      <c r="F1431" s="24">
        <v>41243</v>
      </c>
      <c r="G1431" s="25">
        <f t="shared" si="114"/>
        <v>41243</v>
      </c>
    </row>
    <row r="1432" spans="1:7">
      <c r="A1432" s="9">
        <f t="shared" si="110"/>
        <v>2012</v>
      </c>
      <c r="B1432" s="9">
        <f>VLOOKUP($C1432,Quarter_Month!$A$1:$B$13,2)</f>
        <v>4</v>
      </c>
      <c r="C1432" s="9">
        <f t="shared" si="111"/>
        <v>12</v>
      </c>
      <c r="D1432" s="9">
        <f t="shared" si="112"/>
        <v>1</v>
      </c>
      <c r="E1432" s="8" t="str">
        <f t="shared" si="113"/>
        <v>20121201</v>
      </c>
      <c r="F1432" s="24">
        <v>41244</v>
      </c>
      <c r="G1432" s="25">
        <f t="shared" si="114"/>
        <v>41244</v>
      </c>
    </row>
    <row r="1433" spans="1:7">
      <c r="A1433" s="9">
        <f t="shared" si="110"/>
        <v>2012</v>
      </c>
      <c r="B1433" s="9">
        <f>VLOOKUP($C1433,Quarter_Month!$A$1:$B$13,2)</f>
        <v>4</v>
      </c>
      <c r="C1433" s="9">
        <f t="shared" si="111"/>
        <v>12</v>
      </c>
      <c r="D1433" s="9">
        <f t="shared" si="112"/>
        <v>2</v>
      </c>
      <c r="E1433" s="8" t="str">
        <f t="shared" si="113"/>
        <v>20121202</v>
      </c>
      <c r="F1433" s="24">
        <v>41245</v>
      </c>
      <c r="G1433" s="25">
        <f t="shared" si="114"/>
        <v>41245</v>
      </c>
    </row>
    <row r="1434" spans="1:7">
      <c r="A1434" s="9">
        <f t="shared" si="110"/>
        <v>2012</v>
      </c>
      <c r="B1434" s="9">
        <f>VLOOKUP($C1434,Quarter_Month!$A$1:$B$13,2)</f>
        <v>4</v>
      </c>
      <c r="C1434" s="9">
        <f t="shared" si="111"/>
        <v>12</v>
      </c>
      <c r="D1434" s="9">
        <f t="shared" si="112"/>
        <v>3</v>
      </c>
      <c r="E1434" s="8" t="str">
        <f t="shared" si="113"/>
        <v>20121203</v>
      </c>
      <c r="F1434" s="24">
        <v>41246</v>
      </c>
      <c r="G1434" s="25">
        <f t="shared" si="114"/>
        <v>41246</v>
      </c>
    </row>
    <row r="1435" spans="1:7">
      <c r="A1435" s="9">
        <f t="shared" si="110"/>
        <v>2012</v>
      </c>
      <c r="B1435" s="9">
        <f>VLOOKUP($C1435,Quarter_Month!$A$1:$B$13,2)</f>
        <v>4</v>
      </c>
      <c r="C1435" s="9">
        <f t="shared" si="111"/>
        <v>12</v>
      </c>
      <c r="D1435" s="9">
        <f t="shared" si="112"/>
        <v>4</v>
      </c>
      <c r="E1435" s="8" t="str">
        <f t="shared" si="113"/>
        <v>20121204</v>
      </c>
      <c r="F1435" s="24">
        <v>41247</v>
      </c>
      <c r="G1435" s="25">
        <f t="shared" si="114"/>
        <v>41247</v>
      </c>
    </row>
    <row r="1436" spans="1:7">
      <c r="A1436" s="9">
        <f t="shared" si="110"/>
        <v>2012</v>
      </c>
      <c r="B1436" s="9">
        <f>VLOOKUP($C1436,Quarter_Month!$A$1:$B$13,2)</f>
        <v>4</v>
      </c>
      <c r="C1436" s="9">
        <f t="shared" si="111"/>
        <v>12</v>
      </c>
      <c r="D1436" s="9">
        <f t="shared" si="112"/>
        <v>5</v>
      </c>
      <c r="E1436" s="8" t="str">
        <f t="shared" si="113"/>
        <v>20121205</v>
      </c>
      <c r="F1436" s="24">
        <v>41248</v>
      </c>
      <c r="G1436" s="25">
        <f t="shared" si="114"/>
        <v>41248</v>
      </c>
    </row>
    <row r="1437" spans="1:7">
      <c r="A1437" s="9">
        <f t="shared" si="110"/>
        <v>2012</v>
      </c>
      <c r="B1437" s="9">
        <f>VLOOKUP($C1437,Quarter_Month!$A$1:$B$13,2)</f>
        <v>4</v>
      </c>
      <c r="C1437" s="9">
        <f t="shared" si="111"/>
        <v>12</v>
      </c>
      <c r="D1437" s="9">
        <f t="shared" si="112"/>
        <v>6</v>
      </c>
      <c r="E1437" s="8" t="str">
        <f t="shared" si="113"/>
        <v>20121206</v>
      </c>
      <c r="F1437" s="24">
        <v>41249</v>
      </c>
      <c r="G1437" s="25">
        <f t="shared" si="114"/>
        <v>41249</v>
      </c>
    </row>
    <row r="1438" spans="1:7">
      <c r="A1438" s="9">
        <f t="shared" si="110"/>
        <v>2012</v>
      </c>
      <c r="B1438" s="9">
        <f>VLOOKUP($C1438,Quarter_Month!$A$1:$B$13,2)</f>
        <v>4</v>
      </c>
      <c r="C1438" s="9">
        <f t="shared" si="111"/>
        <v>12</v>
      </c>
      <c r="D1438" s="9">
        <f t="shared" si="112"/>
        <v>7</v>
      </c>
      <c r="E1438" s="8" t="str">
        <f t="shared" si="113"/>
        <v>20121207</v>
      </c>
      <c r="F1438" s="24">
        <v>41250</v>
      </c>
      <c r="G1438" s="25">
        <f t="shared" si="114"/>
        <v>41250</v>
      </c>
    </row>
    <row r="1439" spans="1:7">
      <c r="A1439" s="9">
        <f t="shared" si="110"/>
        <v>2012</v>
      </c>
      <c r="B1439" s="9">
        <f>VLOOKUP($C1439,Quarter_Month!$A$1:$B$13,2)</f>
        <v>4</v>
      </c>
      <c r="C1439" s="9">
        <f t="shared" si="111"/>
        <v>12</v>
      </c>
      <c r="D1439" s="9">
        <f t="shared" si="112"/>
        <v>8</v>
      </c>
      <c r="E1439" s="8" t="str">
        <f t="shared" si="113"/>
        <v>20121208</v>
      </c>
      <c r="F1439" s="24">
        <v>41251</v>
      </c>
      <c r="G1439" s="25">
        <f t="shared" si="114"/>
        <v>41251</v>
      </c>
    </row>
    <row r="1440" spans="1:7">
      <c r="A1440" s="9">
        <f t="shared" si="110"/>
        <v>2012</v>
      </c>
      <c r="B1440" s="9">
        <f>VLOOKUP($C1440,Quarter_Month!$A$1:$B$13,2)</f>
        <v>4</v>
      </c>
      <c r="C1440" s="9">
        <f t="shared" si="111"/>
        <v>12</v>
      </c>
      <c r="D1440" s="9">
        <f t="shared" si="112"/>
        <v>9</v>
      </c>
      <c r="E1440" s="8" t="str">
        <f t="shared" si="113"/>
        <v>20121209</v>
      </c>
      <c r="F1440" s="24">
        <v>41252</v>
      </c>
      <c r="G1440" s="25">
        <f t="shared" si="114"/>
        <v>41252</v>
      </c>
    </row>
    <row r="1441" spans="1:7">
      <c r="A1441" s="9">
        <f t="shared" si="110"/>
        <v>2012</v>
      </c>
      <c r="B1441" s="9">
        <f>VLOOKUP($C1441,Quarter_Month!$A$1:$B$13,2)</f>
        <v>4</v>
      </c>
      <c r="C1441" s="9">
        <f t="shared" si="111"/>
        <v>12</v>
      </c>
      <c r="D1441" s="9">
        <f t="shared" si="112"/>
        <v>10</v>
      </c>
      <c r="E1441" s="8" t="str">
        <f t="shared" si="113"/>
        <v>20121210</v>
      </c>
      <c r="F1441" s="24">
        <v>41253</v>
      </c>
      <c r="G1441" s="25">
        <f t="shared" si="114"/>
        <v>41253</v>
      </c>
    </row>
    <row r="1442" spans="1:7">
      <c r="A1442" s="9">
        <f t="shared" si="110"/>
        <v>2012</v>
      </c>
      <c r="B1442" s="9">
        <f>VLOOKUP($C1442,Quarter_Month!$A$1:$B$13,2)</f>
        <v>4</v>
      </c>
      <c r="C1442" s="9">
        <f t="shared" si="111"/>
        <v>12</v>
      </c>
      <c r="D1442" s="9">
        <f t="shared" si="112"/>
        <v>11</v>
      </c>
      <c r="E1442" s="8" t="str">
        <f t="shared" si="113"/>
        <v>20121211</v>
      </c>
      <c r="F1442" s="24">
        <v>41254</v>
      </c>
      <c r="G1442" s="25">
        <f t="shared" si="114"/>
        <v>41254</v>
      </c>
    </row>
    <row r="1443" spans="1:7">
      <c r="A1443" s="9">
        <f t="shared" si="110"/>
        <v>2012</v>
      </c>
      <c r="B1443" s="9">
        <f>VLOOKUP($C1443,Quarter_Month!$A$1:$B$13,2)</f>
        <v>4</v>
      </c>
      <c r="C1443" s="9">
        <f t="shared" si="111"/>
        <v>12</v>
      </c>
      <c r="D1443" s="9">
        <f t="shared" si="112"/>
        <v>12</v>
      </c>
      <c r="E1443" s="8" t="str">
        <f t="shared" si="113"/>
        <v>20121212</v>
      </c>
      <c r="F1443" s="24">
        <v>41255</v>
      </c>
      <c r="G1443" s="25">
        <f t="shared" si="114"/>
        <v>41255</v>
      </c>
    </row>
    <row r="1444" spans="1:7">
      <c r="A1444" s="9">
        <f t="shared" si="110"/>
        <v>2012</v>
      </c>
      <c r="B1444" s="9">
        <f>VLOOKUP($C1444,Quarter_Month!$A$1:$B$13,2)</f>
        <v>4</v>
      </c>
      <c r="C1444" s="9">
        <f t="shared" si="111"/>
        <v>12</v>
      </c>
      <c r="D1444" s="9">
        <f t="shared" si="112"/>
        <v>13</v>
      </c>
      <c r="E1444" s="8" t="str">
        <f t="shared" si="113"/>
        <v>20121213</v>
      </c>
      <c r="F1444" s="24">
        <v>41256</v>
      </c>
      <c r="G1444" s="25">
        <f t="shared" si="114"/>
        <v>41256</v>
      </c>
    </row>
    <row r="1445" spans="1:7">
      <c r="A1445" s="9">
        <f t="shared" si="110"/>
        <v>2012</v>
      </c>
      <c r="B1445" s="9">
        <f>VLOOKUP($C1445,Quarter_Month!$A$1:$B$13,2)</f>
        <v>4</v>
      </c>
      <c r="C1445" s="9">
        <f t="shared" si="111"/>
        <v>12</v>
      </c>
      <c r="D1445" s="9">
        <f t="shared" si="112"/>
        <v>14</v>
      </c>
      <c r="E1445" s="8" t="str">
        <f t="shared" si="113"/>
        <v>20121214</v>
      </c>
      <c r="F1445" s="24">
        <v>41257</v>
      </c>
      <c r="G1445" s="25">
        <f t="shared" si="114"/>
        <v>41257</v>
      </c>
    </row>
    <row r="1446" spans="1:7">
      <c r="A1446" s="9">
        <f t="shared" si="110"/>
        <v>2012</v>
      </c>
      <c r="B1446" s="9">
        <f>VLOOKUP($C1446,Quarter_Month!$A$1:$B$13,2)</f>
        <v>4</v>
      </c>
      <c r="C1446" s="9">
        <f t="shared" si="111"/>
        <v>12</v>
      </c>
      <c r="D1446" s="9">
        <f t="shared" si="112"/>
        <v>15</v>
      </c>
      <c r="E1446" s="8" t="str">
        <f t="shared" si="113"/>
        <v>20121215</v>
      </c>
      <c r="F1446" s="24">
        <v>41258</v>
      </c>
      <c r="G1446" s="25">
        <f t="shared" si="114"/>
        <v>41258</v>
      </c>
    </row>
    <row r="1447" spans="1:7">
      <c r="A1447" s="9">
        <f t="shared" si="110"/>
        <v>2012</v>
      </c>
      <c r="B1447" s="9">
        <f>VLOOKUP($C1447,Quarter_Month!$A$1:$B$13,2)</f>
        <v>4</v>
      </c>
      <c r="C1447" s="9">
        <f t="shared" si="111"/>
        <v>12</v>
      </c>
      <c r="D1447" s="9">
        <f t="shared" si="112"/>
        <v>16</v>
      </c>
      <c r="E1447" s="8" t="str">
        <f t="shared" si="113"/>
        <v>20121216</v>
      </c>
      <c r="F1447" s="24">
        <v>41259</v>
      </c>
      <c r="G1447" s="25">
        <f t="shared" si="114"/>
        <v>41259</v>
      </c>
    </row>
    <row r="1448" spans="1:7">
      <c r="A1448" s="9">
        <f t="shared" si="110"/>
        <v>2012</v>
      </c>
      <c r="B1448" s="9">
        <f>VLOOKUP($C1448,Quarter_Month!$A$1:$B$13,2)</f>
        <v>4</v>
      </c>
      <c r="C1448" s="9">
        <f t="shared" si="111"/>
        <v>12</v>
      </c>
      <c r="D1448" s="9">
        <f t="shared" si="112"/>
        <v>17</v>
      </c>
      <c r="E1448" s="8" t="str">
        <f t="shared" si="113"/>
        <v>20121217</v>
      </c>
      <c r="F1448" s="24">
        <v>41260</v>
      </c>
      <c r="G1448" s="25">
        <f t="shared" si="114"/>
        <v>41260</v>
      </c>
    </row>
    <row r="1449" spans="1:7">
      <c r="A1449" s="9">
        <f t="shared" si="110"/>
        <v>2012</v>
      </c>
      <c r="B1449" s="9">
        <f>VLOOKUP($C1449,Quarter_Month!$A$1:$B$13,2)</f>
        <v>4</v>
      </c>
      <c r="C1449" s="9">
        <f t="shared" si="111"/>
        <v>12</v>
      </c>
      <c r="D1449" s="9">
        <f t="shared" si="112"/>
        <v>18</v>
      </c>
      <c r="E1449" s="8" t="str">
        <f t="shared" si="113"/>
        <v>20121218</v>
      </c>
      <c r="F1449" s="24">
        <v>41261</v>
      </c>
      <c r="G1449" s="25">
        <f t="shared" si="114"/>
        <v>41261</v>
      </c>
    </row>
    <row r="1450" spans="1:7">
      <c r="A1450" s="9">
        <f t="shared" si="110"/>
        <v>2012</v>
      </c>
      <c r="B1450" s="9">
        <f>VLOOKUP($C1450,Quarter_Month!$A$1:$B$13,2)</f>
        <v>4</v>
      </c>
      <c r="C1450" s="9">
        <f t="shared" si="111"/>
        <v>12</v>
      </c>
      <c r="D1450" s="9">
        <f t="shared" si="112"/>
        <v>19</v>
      </c>
      <c r="E1450" s="8" t="str">
        <f t="shared" si="113"/>
        <v>20121219</v>
      </c>
      <c r="F1450" s="24">
        <v>41262</v>
      </c>
      <c r="G1450" s="25">
        <f t="shared" si="114"/>
        <v>41262</v>
      </c>
    </row>
    <row r="1451" spans="1:7">
      <c r="A1451" s="9">
        <f t="shared" si="110"/>
        <v>2012</v>
      </c>
      <c r="B1451" s="9">
        <f>VLOOKUP($C1451,Quarter_Month!$A$1:$B$13,2)</f>
        <v>4</v>
      </c>
      <c r="C1451" s="9">
        <f t="shared" si="111"/>
        <v>12</v>
      </c>
      <c r="D1451" s="9">
        <f t="shared" si="112"/>
        <v>20</v>
      </c>
      <c r="E1451" s="8" t="str">
        <f t="shared" si="113"/>
        <v>20121220</v>
      </c>
      <c r="F1451" s="24">
        <v>41263</v>
      </c>
      <c r="G1451" s="25">
        <f t="shared" si="114"/>
        <v>41263</v>
      </c>
    </row>
    <row r="1452" spans="1:7">
      <c r="A1452" s="9">
        <f t="shared" ref="A1452:A1515" si="115">YEAR(F1452)</f>
        <v>2012</v>
      </c>
      <c r="B1452" s="9">
        <f>VLOOKUP($C1452,Quarter_Month!$A$1:$B$13,2)</f>
        <v>4</v>
      </c>
      <c r="C1452" s="9">
        <f t="shared" ref="C1452:C1515" si="116">MONTH(F1452)</f>
        <v>12</v>
      </c>
      <c r="D1452" s="9">
        <f t="shared" ref="D1452:D1515" si="117">DAY(F1452)</f>
        <v>21</v>
      </c>
      <c r="E1452" s="8" t="str">
        <f t="shared" ref="E1452:E1515" si="118">CONCATENATE(A1452,IF(LEN(C1452)=1,"0"&amp;C1452,C1452),IF(LEN(D1452)=1,"0"&amp;D1452,D1452))</f>
        <v>20121221</v>
      </c>
      <c r="F1452" s="24">
        <v>41264</v>
      </c>
      <c r="G1452" s="25">
        <f t="shared" si="114"/>
        <v>41264</v>
      </c>
    </row>
    <row r="1453" spans="1:7">
      <c r="A1453" s="9">
        <f t="shared" si="115"/>
        <v>2012</v>
      </c>
      <c r="B1453" s="9">
        <f>VLOOKUP($C1453,Quarter_Month!$A$1:$B$13,2)</f>
        <v>4</v>
      </c>
      <c r="C1453" s="9">
        <f t="shared" si="116"/>
        <v>12</v>
      </c>
      <c r="D1453" s="9">
        <f t="shared" si="117"/>
        <v>22</v>
      </c>
      <c r="E1453" s="8" t="str">
        <f t="shared" si="118"/>
        <v>20121222</v>
      </c>
      <c r="F1453" s="24">
        <v>41265</v>
      </c>
      <c r="G1453" s="25">
        <f t="shared" si="114"/>
        <v>41265</v>
      </c>
    </row>
    <row r="1454" spans="1:7">
      <c r="A1454" s="9">
        <f t="shared" si="115"/>
        <v>2012</v>
      </c>
      <c r="B1454" s="9">
        <f>VLOOKUP($C1454,Quarter_Month!$A$1:$B$13,2)</f>
        <v>4</v>
      </c>
      <c r="C1454" s="9">
        <f t="shared" si="116"/>
        <v>12</v>
      </c>
      <c r="D1454" s="9">
        <f t="shared" si="117"/>
        <v>23</v>
      </c>
      <c r="E1454" s="8" t="str">
        <f t="shared" si="118"/>
        <v>20121223</v>
      </c>
      <c r="F1454" s="24">
        <v>41266</v>
      </c>
      <c r="G1454" s="25">
        <f t="shared" si="114"/>
        <v>41266</v>
      </c>
    </row>
    <row r="1455" spans="1:7">
      <c r="A1455" s="9">
        <f t="shared" si="115"/>
        <v>2012</v>
      </c>
      <c r="B1455" s="9">
        <f>VLOOKUP($C1455,Quarter_Month!$A$1:$B$13,2)</f>
        <v>4</v>
      </c>
      <c r="C1455" s="9">
        <f t="shared" si="116"/>
        <v>12</v>
      </c>
      <c r="D1455" s="9">
        <f t="shared" si="117"/>
        <v>24</v>
      </c>
      <c r="E1455" s="8" t="str">
        <f t="shared" si="118"/>
        <v>20121224</v>
      </c>
      <c r="F1455" s="24">
        <v>41267</v>
      </c>
      <c r="G1455" s="25">
        <f t="shared" si="114"/>
        <v>41267</v>
      </c>
    </row>
    <row r="1456" spans="1:7">
      <c r="A1456" s="9">
        <f t="shared" si="115"/>
        <v>2012</v>
      </c>
      <c r="B1456" s="9">
        <f>VLOOKUP($C1456,Quarter_Month!$A$1:$B$13,2)</f>
        <v>4</v>
      </c>
      <c r="C1456" s="9">
        <f t="shared" si="116"/>
        <v>12</v>
      </c>
      <c r="D1456" s="9">
        <f t="shared" si="117"/>
        <v>25</v>
      </c>
      <c r="E1456" s="8" t="str">
        <f t="shared" si="118"/>
        <v>20121225</v>
      </c>
      <c r="F1456" s="24">
        <v>41268</v>
      </c>
      <c r="G1456" s="25">
        <f t="shared" si="114"/>
        <v>41268</v>
      </c>
    </row>
    <row r="1457" spans="1:7">
      <c r="A1457" s="9">
        <f t="shared" si="115"/>
        <v>2012</v>
      </c>
      <c r="B1457" s="9">
        <f>VLOOKUP($C1457,Quarter_Month!$A$1:$B$13,2)</f>
        <v>4</v>
      </c>
      <c r="C1457" s="9">
        <f t="shared" si="116"/>
        <v>12</v>
      </c>
      <c r="D1457" s="9">
        <f t="shared" si="117"/>
        <v>26</v>
      </c>
      <c r="E1457" s="8" t="str">
        <f t="shared" si="118"/>
        <v>20121226</v>
      </c>
      <c r="F1457" s="24">
        <v>41269</v>
      </c>
      <c r="G1457" s="25">
        <f t="shared" si="114"/>
        <v>41269</v>
      </c>
    </row>
    <row r="1458" spans="1:7">
      <c r="A1458" s="9">
        <f t="shared" si="115"/>
        <v>2012</v>
      </c>
      <c r="B1458" s="9">
        <f>VLOOKUP($C1458,Quarter_Month!$A$1:$B$13,2)</f>
        <v>4</v>
      </c>
      <c r="C1458" s="9">
        <f t="shared" si="116"/>
        <v>12</v>
      </c>
      <c r="D1458" s="9">
        <f t="shared" si="117"/>
        <v>27</v>
      </c>
      <c r="E1458" s="8" t="str">
        <f t="shared" si="118"/>
        <v>20121227</v>
      </c>
      <c r="F1458" s="24">
        <v>41270</v>
      </c>
      <c r="G1458" s="25">
        <f t="shared" si="114"/>
        <v>41270</v>
      </c>
    </row>
    <row r="1459" spans="1:7">
      <c r="A1459" s="9">
        <f t="shared" si="115"/>
        <v>2012</v>
      </c>
      <c r="B1459" s="9">
        <f>VLOOKUP($C1459,Quarter_Month!$A$1:$B$13,2)</f>
        <v>4</v>
      </c>
      <c r="C1459" s="9">
        <f t="shared" si="116"/>
        <v>12</v>
      </c>
      <c r="D1459" s="9">
        <f t="shared" si="117"/>
        <v>28</v>
      </c>
      <c r="E1459" s="8" t="str">
        <f t="shared" si="118"/>
        <v>20121228</v>
      </c>
      <c r="F1459" s="24">
        <v>41271</v>
      </c>
      <c r="G1459" s="25">
        <f t="shared" si="114"/>
        <v>41271</v>
      </c>
    </row>
    <row r="1460" spans="1:7">
      <c r="A1460" s="9">
        <f t="shared" si="115"/>
        <v>2012</v>
      </c>
      <c r="B1460" s="9">
        <f>VLOOKUP($C1460,Quarter_Month!$A$1:$B$13,2)</f>
        <v>4</v>
      </c>
      <c r="C1460" s="9">
        <f t="shared" si="116"/>
        <v>12</v>
      </c>
      <c r="D1460" s="9">
        <f t="shared" si="117"/>
        <v>29</v>
      </c>
      <c r="E1460" s="8" t="str">
        <f t="shared" si="118"/>
        <v>20121229</v>
      </c>
      <c r="F1460" s="24">
        <v>41272</v>
      </c>
      <c r="G1460" s="25">
        <f t="shared" si="114"/>
        <v>41272</v>
      </c>
    </row>
    <row r="1461" spans="1:7">
      <c r="A1461" s="9">
        <f t="shared" si="115"/>
        <v>2012</v>
      </c>
      <c r="B1461" s="9">
        <f>VLOOKUP($C1461,Quarter_Month!$A$1:$B$13,2)</f>
        <v>4</v>
      </c>
      <c r="C1461" s="9">
        <f t="shared" si="116"/>
        <v>12</v>
      </c>
      <c r="D1461" s="9">
        <f t="shared" si="117"/>
        <v>30</v>
      </c>
      <c r="E1461" s="8" t="str">
        <f t="shared" si="118"/>
        <v>20121230</v>
      </c>
      <c r="F1461" s="24">
        <v>41273</v>
      </c>
      <c r="G1461" s="25">
        <f t="shared" si="114"/>
        <v>41273</v>
      </c>
    </row>
    <row r="1462" spans="1:7">
      <c r="A1462" s="9">
        <f t="shared" si="115"/>
        <v>2012</v>
      </c>
      <c r="B1462" s="9">
        <f>VLOOKUP($C1462,Quarter_Month!$A$1:$B$13,2)</f>
        <v>4</v>
      </c>
      <c r="C1462" s="9">
        <f t="shared" si="116"/>
        <v>12</v>
      </c>
      <c r="D1462" s="9">
        <f t="shared" si="117"/>
        <v>31</v>
      </c>
      <c r="E1462" s="8" t="str">
        <f t="shared" si="118"/>
        <v>20121231</v>
      </c>
      <c r="F1462" s="24">
        <v>41274</v>
      </c>
      <c r="G1462" s="25">
        <f t="shared" si="114"/>
        <v>41274</v>
      </c>
    </row>
    <row r="1463" spans="1:7">
      <c r="A1463" s="9">
        <f t="shared" si="115"/>
        <v>2013</v>
      </c>
      <c r="B1463" s="9">
        <f>VLOOKUP($C1463,Quarter_Month!$A$1:$B$13,2)</f>
        <v>1</v>
      </c>
      <c r="C1463" s="9">
        <f t="shared" si="116"/>
        <v>1</v>
      </c>
      <c r="D1463" s="9">
        <f t="shared" si="117"/>
        <v>1</v>
      </c>
      <c r="E1463" s="8" t="str">
        <f t="shared" si="118"/>
        <v>20130101</v>
      </c>
      <c r="F1463" s="24">
        <v>41275</v>
      </c>
      <c r="G1463" s="25">
        <f t="shared" si="114"/>
        <v>41275</v>
      </c>
    </row>
    <row r="1464" spans="1:7">
      <c r="A1464" s="9">
        <f t="shared" si="115"/>
        <v>2013</v>
      </c>
      <c r="B1464" s="9">
        <f>VLOOKUP($C1464,Quarter_Month!$A$1:$B$13,2)</f>
        <v>1</v>
      </c>
      <c r="C1464" s="9">
        <f t="shared" si="116"/>
        <v>1</v>
      </c>
      <c r="D1464" s="9">
        <f t="shared" si="117"/>
        <v>2</v>
      </c>
      <c r="E1464" s="8" t="str">
        <f t="shared" si="118"/>
        <v>20130102</v>
      </c>
      <c r="F1464" s="24">
        <v>41276</v>
      </c>
      <c r="G1464" s="25">
        <f t="shared" si="114"/>
        <v>41276</v>
      </c>
    </row>
    <row r="1465" spans="1:7">
      <c r="A1465" s="9">
        <f t="shared" si="115"/>
        <v>2013</v>
      </c>
      <c r="B1465" s="9">
        <f>VLOOKUP($C1465,Quarter_Month!$A$1:$B$13,2)</f>
        <v>1</v>
      </c>
      <c r="C1465" s="9">
        <f t="shared" si="116"/>
        <v>1</v>
      </c>
      <c r="D1465" s="9">
        <f t="shared" si="117"/>
        <v>3</v>
      </c>
      <c r="E1465" s="8" t="str">
        <f t="shared" si="118"/>
        <v>20130103</v>
      </c>
      <c r="F1465" s="24">
        <v>41277</v>
      </c>
      <c r="G1465" s="25">
        <f t="shared" si="114"/>
        <v>41277</v>
      </c>
    </row>
    <row r="1466" spans="1:7">
      <c r="A1466" s="9">
        <f t="shared" si="115"/>
        <v>2013</v>
      </c>
      <c r="B1466" s="9">
        <f>VLOOKUP($C1466,Quarter_Month!$A$1:$B$13,2)</f>
        <v>1</v>
      </c>
      <c r="C1466" s="9">
        <f t="shared" si="116"/>
        <v>1</v>
      </c>
      <c r="D1466" s="9">
        <f t="shared" si="117"/>
        <v>4</v>
      </c>
      <c r="E1466" s="8" t="str">
        <f t="shared" si="118"/>
        <v>20130104</v>
      </c>
      <c r="F1466" s="24">
        <v>41278</v>
      </c>
      <c r="G1466" s="25">
        <f t="shared" si="114"/>
        <v>41278</v>
      </c>
    </row>
    <row r="1467" spans="1:7">
      <c r="A1467" s="9">
        <f t="shared" si="115"/>
        <v>2013</v>
      </c>
      <c r="B1467" s="9">
        <f>VLOOKUP($C1467,Quarter_Month!$A$1:$B$13,2)</f>
        <v>1</v>
      </c>
      <c r="C1467" s="9">
        <f t="shared" si="116"/>
        <v>1</v>
      </c>
      <c r="D1467" s="9">
        <f t="shared" si="117"/>
        <v>5</v>
      </c>
      <c r="E1467" s="8" t="str">
        <f t="shared" si="118"/>
        <v>20130105</v>
      </c>
      <c r="F1467" s="24">
        <v>41279</v>
      </c>
      <c r="G1467" s="25">
        <f t="shared" si="114"/>
        <v>41279</v>
      </c>
    </row>
    <row r="1468" spans="1:7">
      <c r="A1468" s="9">
        <f t="shared" si="115"/>
        <v>2013</v>
      </c>
      <c r="B1468" s="9">
        <f>VLOOKUP($C1468,Quarter_Month!$A$1:$B$13,2)</f>
        <v>1</v>
      </c>
      <c r="C1468" s="9">
        <f t="shared" si="116"/>
        <v>1</v>
      </c>
      <c r="D1468" s="9">
        <f t="shared" si="117"/>
        <v>6</v>
      </c>
      <c r="E1468" s="8" t="str">
        <f t="shared" si="118"/>
        <v>20130106</v>
      </c>
      <c r="F1468" s="24">
        <v>41280</v>
      </c>
      <c r="G1468" s="25">
        <f t="shared" si="114"/>
        <v>41280</v>
      </c>
    </row>
    <row r="1469" spans="1:7">
      <c r="A1469" s="9">
        <f t="shared" si="115"/>
        <v>2013</v>
      </c>
      <c r="B1469" s="9">
        <f>VLOOKUP($C1469,Quarter_Month!$A$1:$B$13,2)</f>
        <v>1</v>
      </c>
      <c r="C1469" s="9">
        <f t="shared" si="116"/>
        <v>1</v>
      </c>
      <c r="D1469" s="9">
        <f t="shared" si="117"/>
        <v>7</v>
      </c>
      <c r="E1469" s="8" t="str">
        <f t="shared" si="118"/>
        <v>20130107</v>
      </c>
      <c r="F1469" s="24">
        <v>41281</v>
      </c>
      <c r="G1469" s="25">
        <f t="shared" si="114"/>
        <v>41281</v>
      </c>
    </row>
    <row r="1470" spans="1:7">
      <c r="A1470" s="9">
        <f t="shared" si="115"/>
        <v>2013</v>
      </c>
      <c r="B1470" s="9">
        <f>VLOOKUP($C1470,Quarter_Month!$A$1:$B$13,2)</f>
        <v>1</v>
      </c>
      <c r="C1470" s="9">
        <f t="shared" si="116"/>
        <v>1</v>
      </c>
      <c r="D1470" s="9">
        <f t="shared" si="117"/>
        <v>8</v>
      </c>
      <c r="E1470" s="8" t="str">
        <f t="shared" si="118"/>
        <v>20130108</v>
      </c>
      <c r="F1470" s="24">
        <v>41282</v>
      </c>
      <c r="G1470" s="25">
        <f t="shared" si="114"/>
        <v>41282</v>
      </c>
    </row>
    <row r="1471" spans="1:7">
      <c r="A1471" s="9">
        <f t="shared" si="115"/>
        <v>2013</v>
      </c>
      <c r="B1471" s="9">
        <f>VLOOKUP($C1471,Quarter_Month!$A$1:$B$13,2)</f>
        <v>1</v>
      </c>
      <c r="C1471" s="9">
        <f t="shared" si="116"/>
        <v>1</v>
      </c>
      <c r="D1471" s="9">
        <f t="shared" si="117"/>
        <v>9</v>
      </c>
      <c r="E1471" s="8" t="str">
        <f t="shared" si="118"/>
        <v>20130109</v>
      </c>
      <c r="F1471" s="24">
        <v>41283</v>
      </c>
      <c r="G1471" s="25">
        <f t="shared" si="114"/>
        <v>41283</v>
      </c>
    </row>
    <row r="1472" spans="1:7">
      <c r="A1472" s="9">
        <f t="shared" si="115"/>
        <v>2013</v>
      </c>
      <c r="B1472" s="9">
        <f>VLOOKUP($C1472,Quarter_Month!$A$1:$B$13,2)</f>
        <v>1</v>
      </c>
      <c r="C1472" s="9">
        <f t="shared" si="116"/>
        <v>1</v>
      </c>
      <c r="D1472" s="9">
        <f t="shared" si="117"/>
        <v>10</v>
      </c>
      <c r="E1472" s="8" t="str">
        <f t="shared" si="118"/>
        <v>20130110</v>
      </c>
      <c r="F1472" s="24">
        <v>41284</v>
      </c>
      <c r="G1472" s="25">
        <f t="shared" si="114"/>
        <v>41284</v>
      </c>
    </row>
    <row r="1473" spans="1:7">
      <c r="A1473" s="9">
        <f t="shared" si="115"/>
        <v>2013</v>
      </c>
      <c r="B1473" s="9">
        <f>VLOOKUP($C1473,Quarter_Month!$A$1:$B$13,2)</f>
        <v>1</v>
      </c>
      <c r="C1473" s="9">
        <f t="shared" si="116"/>
        <v>1</v>
      </c>
      <c r="D1473" s="9">
        <f t="shared" si="117"/>
        <v>11</v>
      </c>
      <c r="E1473" s="8" t="str">
        <f t="shared" si="118"/>
        <v>20130111</v>
      </c>
      <c r="F1473" s="24">
        <v>41285</v>
      </c>
      <c r="G1473" s="25">
        <f t="shared" si="114"/>
        <v>41285</v>
      </c>
    </row>
    <row r="1474" spans="1:7">
      <c r="A1474" s="9">
        <f t="shared" si="115"/>
        <v>2013</v>
      </c>
      <c r="B1474" s="9">
        <f>VLOOKUP($C1474,Quarter_Month!$A$1:$B$13,2)</f>
        <v>1</v>
      </c>
      <c r="C1474" s="9">
        <f t="shared" si="116"/>
        <v>1</v>
      </c>
      <c r="D1474" s="9">
        <f t="shared" si="117"/>
        <v>12</v>
      </c>
      <c r="E1474" s="8" t="str">
        <f t="shared" si="118"/>
        <v>20130112</v>
      </c>
      <c r="F1474" s="24">
        <v>41286</v>
      </c>
      <c r="G1474" s="25">
        <f t="shared" si="114"/>
        <v>41286</v>
      </c>
    </row>
    <row r="1475" spans="1:7">
      <c r="A1475" s="9">
        <f t="shared" si="115"/>
        <v>2013</v>
      </c>
      <c r="B1475" s="9">
        <f>VLOOKUP($C1475,Quarter_Month!$A$1:$B$13,2)</f>
        <v>1</v>
      </c>
      <c r="C1475" s="9">
        <f t="shared" si="116"/>
        <v>1</v>
      </c>
      <c r="D1475" s="9">
        <f t="shared" si="117"/>
        <v>13</v>
      </c>
      <c r="E1475" s="8" t="str">
        <f t="shared" si="118"/>
        <v>20130113</v>
      </c>
      <c r="F1475" s="24">
        <v>41287</v>
      </c>
      <c r="G1475" s="25">
        <f t="shared" ref="G1475:G1538" si="119">F1475</f>
        <v>41287</v>
      </c>
    </row>
    <row r="1476" spans="1:7">
      <c r="A1476" s="9">
        <f t="shared" si="115"/>
        <v>2013</v>
      </c>
      <c r="B1476" s="9">
        <f>VLOOKUP($C1476,Quarter_Month!$A$1:$B$13,2)</f>
        <v>1</v>
      </c>
      <c r="C1476" s="9">
        <f t="shared" si="116"/>
        <v>1</v>
      </c>
      <c r="D1476" s="9">
        <f t="shared" si="117"/>
        <v>14</v>
      </c>
      <c r="E1476" s="8" t="str">
        <f t="shared" si="118"/>
        <v>20130114</v>
      </c>
      <c r="F1476" s="24">
        <v>41288</v>
      </c>
      <c r="G1476" s="25">
        <f t="shared" si="119"/>
        <v>41288</v>
      </c>
    </row>
    <row r="1477" spans="1:7">
      <c r="A1477" s="9">
        <f t="shared" si="115"/>
        <v>2013</v>
      </c>
      <c r="B1477" s="9">
        <f>VLOOKUP($C1477,Quarter_Month!$A$1:$B$13,2)</f>
        <v>1</v>
      </c>
      <c r="C1477" s="9">
        <f t="shared" si="116"/>
        <v>1</v>
      </c>
      <c r="D1477" s="9">
        <f t="shared" si="117"/>
        <v>15</v>
      </c>
      <c r="E1477" s="8" t="str">
        <f t="shared" si="118"/>
        <v>20130115</v>
      </c>
      <c r="F1477" s="24">
        <v>41289</v>
      </c>
      <c r="G1477" s="25">
        <f t="shared" si="119"/>
        <v>41289</v>
      </c>
    </row>
    <row r="1478" spans="1:7">
      <c r="A1478" s="9">
        <f t="shared" si="115"/>
        <v>2013</v>
      </c>
      <c r="B1478" s="9">
        <f>VLOOKUP($C1478,Quarter_Month!$A$1:$B$13,2)</f>
        <v>1</v>
      </c>
      <c r="C1478" s="9">
        <f t="shared" si="116"/>
        <v>1</v>
      </c>
      <c r="D1478" s="9">
        <f t="shared" si="117"/>
        <v>16</v>
      </c>
      <c r="E1478" s="8" t="str">
        <f t="shared" si="118"/>
        <v>20130116</v>
      </c>
      <c r="F1478" s="24">
        <v>41290</v>
      </c>
      <c r="G1478" s="25">
        <f t="shared" si="119"/>
        <v>41290</v>
      </c>
    </row>
    <row r="1479" spans="1:7">
      <c r="A1479" s="9">
        <f t="shared" si="115"/>
        <v>2013</v>
      </c>
      <c r="B1479" s="9">
        <f>VLOOKUP($C1479,Quarter_Month!$A$1:$B$13,2)</f>
        <v>1</v>
      </c>
      <c r="C1479" s="9">
        <f t="shared" si="116"/>
        <v>1</v>
      </c>
      <c r="D1479" s="9">
        <f t="shared" si="117"/>
        <v>17</v>
      </c>
      <c r="E1479" s="8" t="str">
        <f t="shared" si="118"/>
        <v>20130117</v>
      </c>
      <c r="F1479" s="24">
        <v>41291</v>
      </c>
      <c r="G1479" s="25">
        <f t="shared" si="119"/>
        <v>41291</v>
      </c>
    </row>
    <row r="1480" spans="1:7">
      <c r="A1480" s="9">
        <f t="shared" si="115"/>
        <v>2013</v>
      </c>
      <c r="B1480" s="9">
        <f>VLOOKUP($C1480,Quarter_Month!$A$1:$B$13,2)</f>
        <v>1</v>
      </c>
      <c r="C1480" s="9">
        <f t="shared" si="116"/>
        <v>1</v>
      </c>
      <c r="D1480" s="9">
        <f t="shared" si="117"/>
        <v>18</v>
      </c>
      <c r="E1480" s="8" t="str">
        <f t="shared" si="118"/>
        <v>20130118</v>
      </c>
      <c r="F1480" s="24">
        <v>41292</v>
      </c>
      <c r="G1480" s="25">
        <f t="shared" si="119"/>
        <v>41292</v>
      </c>
    </row>
    <row r="1481" spans="1:7">
      <c r="A1481" s="9">
        <f t="shared" si="115"/>
        <v>2013</v>
      </c>
      <c r="B1481" s="9">
        <f>VLOOKUP($C1481,Quarter_Month!$A$1:$B$13,2)</f>
        <v>1</v>
      </c>
      <c r="C1481" s="9">
        <f t="shared" si="116"/>
        <v>1</v>
      </c>
      <c r="D1481" s="9">
        <f t="shared" si="117"/>
        <v>19</v>
      </c>
      <c r="E1481" s="8" t="str">
        <f t="shared" si="118"/>
        <v>20130119</v>
      </c>
      <c r="F1481" s="24">
        <v>41293</v>
      </c>
      <c r="G1481" s="25">
        <f t="shared" si="119"/>
        <v>41293</v>
      </c>
    </row>
    <row r="1482" spans="1:7">
      <c r="A1482" s="9">
        <f t="shared" si="115"/>
        <v>2013</v>
      </c>
      <c r="B1482" s="9">
        <f>VLOOKUP($C1482,Quarter_Month!$A$1:$B$13,2)</f>
        <v>1</v>
      </c>
      <c r="C1482" s="9">
        <f t="shared" si="116"/>
        <v>1</v>
      </c>
      <c r="D1482" s="9">
        <f t="shared" si="117"/>
        <v>20</v>
      </c>
      <c r="E1482" s="8" t="str">
        <f t="shared" si="118"/>
        <v>20130120</v>
      </c>
      <c r="F1482" s="24">
        <v>41294</v>
      </c>
      <c r="G1482" s="25">
        <f t="shared" si="119"/>
        <v>41294</v>
      </c>
    </row>
    <row r="1483" spans="1:7">
      <c r="A1483" s="9">
        <f t="shared" si="115"/>
        <v>2013</v>
      </c>
      <c r="B1483" s="9">
        <f>VLOOKUP($C1483,Quarter_Month!$A$1:$B$13,2)</f>
        <v>1</v>
      </c>
      <c r="C1483" s="9">
        <f t="shared" si="116"/>
        <v>1</v>
      </c>
      <c r="D1483" s="9">
        <f t="shared" si="117"/>
        <v>21</v>
      </c>
      <c r="E1483" s="8" t="str">
        <f t="shared" si="118"/>
        <v>20130121</v>
      </c>
      <c r="F1483" s="24">
        <v>41295</v>
      </c>
      <c r="G1483" s="25">
        <f t="shared" si="119"/>
        <v>41295</v>
      </c>
    </row>
    <row r="1484" spans="1:7">
      <c r="A1484" s="9">
        <f t="shared" si="115"/>
        <v>2013</v>
      </c>
      <c r="B1484" s="9">
        <f>VLOOKUP($C1484,Quarter_Month!$A$1:$B$13,2)</f>
        <v>1</v>
      </c>
      <c r="C1484" s="9">
        <f t="shared" si="116"/>
        <v>1</v>
      </c>
      <c r="D1484" s="9">
        <f t="shared" si="117"/>
        <v>22</v>
      </c>
      <c r="E1484" s="8" t="str">
        <f t="shared" si="118"/>
        <v>20130122</v>
      </c>
      <c r="F1484" s="24">
        <v>41296</v>
      </c>
      <c r="G1484" s="25">
        <f t="shared" si="119"/>
        <v>41296</v>
      </c>
    </row>
    <row r="1485" spans="1:7">
      <c r="A1485" s="9">
        <f t="shared" si="115"/>
        <v>2013</v>
      </c>
      <c r="B1485" s="9">
        <f>VLOOKUP($C1485,Quarter_Month!$A$1:$B$13,2)</f>
        <v>1</v>
      </c>
      <c r="C1485" s="9">
        <f t="shared" si="116"/>
        <v>1</v>
      </c>
      <c r="D1485" s="9">
        <f t="shared" si="117"/>
        <v>23</v>
      </c>
      <c r="E1485" s="8" t="str">
        <f t="shared" si="118"/>
        <v>20130123</v>
      </c>
      <c r="F1485" s="24">
        <v>41297</v>
      </c>
      <c r="G1485" s="25">
        <f t="shared" si="119"/>
        <v>41297</v>
      </c>
    </row>
    <row r="1486" spans="1:7">
      <c r="A1486" s="9">
        <f t="shared" si="115"/>
        <v>2013</v>
      </c>
      <c r="B1486" s="9">
        <f>VLOOKUP($C1486,Quarter_Month!$A$1:$B$13,2)</f>
        <v>1</v>
      </c>
      <c r="C1486" s="9">
        <f t="shared" si="116"/>
        <v>1</v>
      </c>
      <c r="D1486" s="9">
        <f t="shared" si="117"/>
        <v>24</v>
      </c>
      <c r="E1486" s="8" t="str">
        <f t="shared" si="118"/>
        <v>20130124</v>
      </c>
      <c r="F1486" s="24">
        <v>41298</v>
      </c>
      <c r="G1486" s="25">
        <f t="shared" si="119"/>
        <v>41298</v>
      </c>
    </row>
    <row r="1487" spans="1:7">
      <c r="A1487" s="9">
        <f t="shared" si="115"/>
        <v>2013</v>
      </c>
      <c r="B1487" s="9">
        <f>VLOOKUP($C1487,Quarter_Month!$A$1:$B$13,2)</f>
        <v>1</v>
      </c>
      <c r="C1487" s="9">
        <f t="shared" si="116"/>
        <v>1</v>
      </c>
      <c r="D1487" s="9">
        <f t="shared" si="117"/>
        <v>25</v>
      </c>
      <c r="E1487" s="8" t="str">
        <f t="shared" si="118"/>
        <v>20130125</v>
      </c>
      <c r="F1487" s="24">
        <v>41299</v>
      </c>
      <c r="G1487" s="25">
        <f t="shared" si="119"/>
        <v>41299</v>
      </c>
    </row>
    <row r="1488" spans="1:7">
      <c r="A1488" s="9">
        <f t="shared" si="115"/>
        <v>2013</v>
      </c>
      <c r="B1488" s="9">
        <f>VLOOKUP($C1488,Quarter_Month!$A$1:$B$13,2)</f>
        <v>1</v>
      </c>
      <c r="C1488" s="9">
        <f t="shared" si="116"/>
        <v>1</v>
      </c>
      <c r="D1488" s="9">
        <f t="shared" si="117"/>
        <v>26</v>
      </c>
      <c r="E1488" s="8" t="str">
        <f t="shared" si="118"/>
        <v>20130126</v>
      </c>
      <c r="F1488" s="24">
        <v>41300</v>
      </c>
      <c r="G1488" s="25">
        <f t="shared" si="119"/>
        <v>41300</v>
      </c>
    </row>
    <row r="1489" spans="1:7">
      <c r="A1489" s="9">
        <f t="shared" si="115"/>
        <v>2013</v>
      </c>
      <c r="B1489" s="9">
        <f>VLOOKUP($C1489,Quarter_Month!$A$1:$B$13,2)</f>
        <v>1</v>
      </c>
      <c r="C1489" s="9">
        <f t="shared" si="116"/>
        <v>1</v>
      </c>
      <c r="D1489" s="9">
        <f t="shared" si="117"/>
        <v>27</v>
      </c>
      <c r="E1489" s="8" t="str">
        <f t="shared" si="118"/>
        <v>20130127</v>
      </c>
      <c r="F1489" s="24">
        <v>41301</v>
      </c>
      <c r="G1489" s="25">
        <f t="shared" si="119"/>
        <v>41301</v>
      </c>
    </row>
    <row r="1490" spans="1:7">
      <c r="A1490" s="9">
        <f t="shared" si="115"/>
        <v>2013</v>
      </c>
      <c r="B1490" s="9">
        <f>VLOOKUP($C1490,Quarter_Month!$A$1:$B$13,2)</f>
        <v>1</v>
      </c>
      <c r="C1490" s="9">
        <f t="shared" si="116"/>
        <v>1</v>
      </c>
      <c r="D1490" s="9">
        <f t="shared" si="117"/>
        <v>28</v>
      </c>
      <c r="E1490" s="8" t="str">
        <f t="shared" si="118"/>
        <v>20130128</v>
      </c>
      <c r="F1490" s="24">
        <v>41302</v>
      </c>
      <c r="G1490" s="25">
        <f t="shared" si="119"/>
        <v>41302</v>
      </c>
    </row>
    <row r="1491" spans="1:7">
      <c r="A1491" s="9">
        <f t="shared" si="115"/>
        <v>2013</v>
      </c>
      <c r="B1491" s="9">
        <f>VLOOKUP($C1491,Quarter_Month!$A$1:$B$13,2)</f>
        <v>1</v>
      </c>
      <c r="C1491" s="9">
        <f t="shared" si="116"/>
        <v>1</v>
      </c>
      <c r="D1491" s="9">
        <f t="shared" si="117"/>
        <v>29</v>
      </c>
      <c r="E1491" s="8" t="str">
        <f t="shared" si="118"/>
        <v>20130129</v>
      </c>
      <c r="F1491" s="24">
        <v>41303</v>
      </c>
      <c r="G1491" s="25">
        <f t="shared" si="119"/>
        <v>41303</v>
      </c>
    </row>
    <row r="1492" spans="1:7">
      <c r="A1492" s="9">
        <f t="shared" si="115"/>
        <v>2013</v>
      </c>
      <c r="B1492" s="9">
        <f>VLOOKUP($C1492,Quarter_Month!$A$1:$B$13,2)</f>
        <v>1</v>
      </c>
      <c r="C1492" s="9">
        <f t="shared" si="116"/>
        <v>1</v>
      </c>
      <c r="D1492" s="9">
        <f t="shared" si="117"/>
        <v>30</v>
      </c>
      <c r="E1492" s="8" t="str">
        <f t="shared" si="118"/>
        <v>20130130</v>
      </c>
      <c r="F1492" s="24">
        <v>41304</v>
      </c>
      <c r="G1492" s="25">
        <f t="shared" si="119"/>
        <v>41304</v>
      </c>
    </row>
    <row r="1493" spans="1:7">
      <c r="A1493" s="9">
        <f t="shared" si="115"/>
        <v>2013</v>
      </c>
      <c r="B1493" s="9">
        <f>VLOOKUP($C1493,Quarter_Month!$A$1:$B$13,2)</f>
        <v>1</v>
      </c>
      <c r="C1493" s="9">
        <f t="shared" si="116"/>
        <v>1</v>
      </c>
      <c r="D1493" s="9">
        <f t="shared" si="117"/>
        <v>31</v>
      </c>
      <c r="E1493" s="8" t="str">
        <f t="shared" si="118"/>
        <v>20130131</v>
      </c>
      <c r="F1493" s="24">
        <v>41305</v>
      </c>
      <c r="G1493" s="25">
        <f t="shared" si="119"/>
        <v>41305</v>
      </c>
    </row>
    <row r="1494" spans="1:7">
      <c r="A1494" s="9">
        <f t="shared" si="115"/>
        <v>2013</v>
      </c>
      <c r="B1494" s="9">
        <f>VLOOKUP($C1494,Quarter_Month!$A$1:$B$13,2)</f>
        <v>1</v>
      </c>
      <c r="C1494" s="9">
        <f t="shared" si="116"/>
        <v>2</v>
      </c>
      <c r="D1494" s="9">
        <f t="shared" si="117"/>
        <v>1</v>
      </c>
      <c r="E1494" s="8" t="str">
        <f t="shared" si="118"/>
        <v>20130201</v>
      </c>
      <c r="F1494" s="24">
        <v>41306</v>
      </c>
      <c r="G1494" s="25">
        <f t="shared" si="119"/>
        <v>41306</v>
      </c>
    </row>
    <row r="1495" spans="1:7">
      <c r="A1495" s="9">
        <f t="shared" si="115"/>
        <v>2013</v>
      </c>
      <c r="B1495" s="9">
        <f>VLOOKUP($C1495,Quarter_Month!$A$1:$B$13,2)</f>
        <v>1</v>
      </c>
      <c r="C1495" s="9">
        <f t="shared" si="116"/>
        <v>2</v>
      </c>
      <c r="D1495" s="9">
        <f t="shared" si="117"/>
        <v>2</v>
      </c>
      <c r="E1495" s="8" t="str">
        <f t="shared" si="118"/>
        <v>20130202</v>
      </c>
      <c r="F1495" s="24">
        <v>41307</v>
      </c>
      <c r="G1495" s="25">
        <f t="shared" si="119"/>
        <v>41307</v>
      </c>
    </row>
    <row r="1496" spans="1:7">
      <c r="A1496" s="9">
        <f t="shared" si="115"/>
        <v>2013</v>
      </c>
      <c r="B1496" s="9">
        <f>VLOOKUP($C1496,Quarter_Month!$A$1:$B$13,2)</f>
        <v>1</v>
      </c>
      <c r="C1496" s="9">
        <f t="shared" si="116"/>
        <v>2</v>
      </c>
      <c r="D1496" s="9">
        <f t="shared" si="117"/>
        <v>3</v>
      </c>
      <c r="E1496" s="8" t="str">
        <f t="shared" si="118"/>
        <v>20130203</v>
      </c>
      <c r="F1496" s="24">
        <v>41308</v>
      </c>
      <c r="G1496" s="25">
        <f t="shared" si="119"/>
        <v>41308</v>
      </c>
    </row>
    <row r="1497" spans="1:7">
      <c r="A1497" s="9">
        <f t="shared" si="115"/>
        <v>2013</v>
      </c>
      <c r="B1497" s="9">
        <f>VLOOKUP($C1497,Quarter_Month!$A$1:$B$13,2)</f>
        <v>1</v>
      </c>
      <c r="C1497" s="9">
        <f t="shared" si="116"/>
        <v>2</v>
      </c>
      <c r="D1497" s="9">
        <f t="shared" si="117"/>
        <v>4</v>
      </c>
      <c r="E1497" s="8" t="str">
        <f t="shared" si="118"/>
        <v>20130204</v>
      </c>
      <c r="F1497" s="24">
        <v>41309</v>
      </c>
      <c r="G1497" s="25">
        <f t="shared" si="119"/>
        <v>41309</v>
      </c>
    </row>
    <row r="1498" spans="1:7">
      <c r="A1498" s="9">
        <f t="shared" si="115"/>
        <v>2013</v>
      </c>
      <c r="B1498" s="9">
        <f>VLOOKUP($C1498,Quarter_Month!$A$1:$B$13,2)</f>
        <v>1</v>
      </c>
      <c r="C1498" s="9">
        <f t="shared" si="116"/>
        <v>2</v>
      </c>
      <c r="D1498" s="9">
        <f t="shared" si="117"/>
        <v>5</v>
      </c>
      <c r="E1498" s="8" t="str">
        <f t="shared" si="118"/>
        <v>20130205</v>
      </c>
      <c r="F1498" s="24">
        <v>41310</v>
      </c>
      <c r="G1498" s="25">
        <f t="shared" si="119"/>
        <v>41310</v>
      </c>
    </row>
    <row r="1499" spans="1:7">
      <c r="A1499" s="9">
        <f t="shared" si="115"/>
        <v>2013</v>
      </c>
      <c r="B1499" s="9">
        <f>VLOOKUP($C1499,Quarter_Month!$A$1:$B$13,2)</f>
        <v>1</v>
      </c>
      <c r="C1499" s="9">
        <f t="shared" si="116"/>
        <v>2</v>
      </c>
      <c r="D1499" s="9">
        <f t="shared" si="117"/>
        <v>6</v>
      </c>
      <c r="E1499" s="8" t="str">
        <f t="shared" si="118"/>
        <v>20130206</v>
      </c>
      <c r="F1499" s="24">
        <v>41311</v>
      </c>
      <c r="G1499" s="25">
        <f t="shared" si="119"/>
        <v>41311</v>
      </c>
    </row>
    <row r="1500" spans="1:7">
      <c r="A1500" s="9">
        <f t="shared" si="115"/>
        <v>2013</v>
      </c>
      <c r="B1500" s="9">
        <f>VLOOKUP($C1500,Quarter_Month!$A$1:$B$13,2)</f>
        <v>1</v>
      </c>
      <c r="C1500" s="9">
        <f t="shared" si="116"/>
        <v>2</v>
      </c>
      <c r="D1500" s="9">
        <f t="shared" si="117"/>
        <v>7</v>
      </c>
      <c r="E1500" s="8" t="str">
        <f t="shared" si="118"/>
        <v>20130207</v>
      </c>
      <c r="F1500" s="24">
        <v>41312</v>
      </c>
      <c r="G1500" s="25">
        <f t="shared" si="119"/>
        <v>41312</v>
      </c>
    </row>
    <row r="1501" spans="1:7">
      <c r="A1501" s="9">
        <f t="shared" si="115"/>
        <v>2013</v>
      </c>
      <c r="B1501" s="9">
        <f>VLOOKUP($C1501,Quarter_Month!$A$1:$B$13,2)</f>
        <v>1</v>
      </c>
      <c r="C1501" s="9">
        <f t="shared" si="116"/>
        <v>2</v>
      </c>
      <c r="D1501" s="9">
        <f t="shared" si="117"/>
        <v>8</v>
      </c>
      <c r="E1501" s="8" t="str">
        <f t="shared" si="118"/>
        <v>20130208</v>
      </c>
      <c r="F1501" s="24">
        <v>41313</v>
      </c>
      <c r="G1501" s="25">
        <f t="shared" si="119"/>
        <v>41313</v>
      </c>
    </row>
    <row r="1502" spans="1:7">
      <c r="A1502" s="9">
        <f t="shared" si="115"/>
        <v>2013</v>
      </c>
      <c r="B1502" s="9">
        <f>VLOOKUP($C1502,Quarter_Month!$A$1:$B$13,2)</f>
        <v>1</v>
      </c>
      <c r="C1502" s="9">
        <f t="shared" si="116"/>
        <v>2</v>
      </c>
      <c r="D1502" s="9">
        <f t="shared" si="117"/>
        <v>9</v>
      </c>
      <c r="E1502" s="8" t="str">
        <f t="shared" si="118"/>
        <v>20130209</v>
      </c>
      <c r="F1502" s="24">
        <v>41314</v>
      </c>
      <c r="G1502" s="25">
        <f t="shared" si="119"/>
        <v>41314</v>
      </c>
    </row>
    <row r="1503" spans="1:7">
      <c r="A1503" s="9">
        <f t="shared" si="115"/>
        <v>2013</v>
      </c>
      <c r="B1503" s="9">
        <f>VLOOKUP($C1503,Quarter_Month!$A$1:$B$13,2)</f>
        <v>1</v>
      </c>
      <c r="C1503" s="9">
        <f t="shared" si="116"/>
        <v>2</v>
      </c>
      <c r="D1503" s="9">
        <f t="shared" si="117"/>
        <v>10</v>
      </c>
      <c r="E1503" s="8" t="str">
        <f t="shared" si="118"/>
        <v>20130210</v>
      </c>
      <c r="F1503" s="24">
        <v>41315</v>
      </c>
      <c r="G1503" s="25">
        <f t="shared" si="119"/>
        <v>41315</v>
      </c>
    </row>
    <row r="1504" spans="1:7">
      <c r="A1504" s="9">
        <f t="shared" si="115"/>
        <v>2013</v>
      </c>
      <c r="B1504" s="9">
        <f>VLOOKUP($C1504,Quarter_Month!$A$1:$B$13,2)</f>
        <v>1</v>
      </c>
      <c r="C1504" s="9">
        <f t="shared" si="116"/>
        <v>2</v>
      </c>
      <c r="D1504" s="9">
        <f t="shared" si="117"/>
        <v>11</v>
      </c>
      <c r="E1504" s="8" t="str">
        <f t="shared" si="118"/>
        <v>20130211</v>
      </c>
      <c r="F1504" s="24">
        <v>41316</v>
      </c>
      <c r="G1504" s="25">
        <f t="shared" si="119"/>
        <v>41316</v>
      </c>
    </row>
    <row r="1505" spans="1:7">
      <c r="A1505" s="9">
        <f t="shared" si="115"/>
        <v>2013</v>
      </c>
      <c r="B1505" s="9">
        <f>VLOOKUP($C1505,Quarter_Month!$A$1:$B$13,2)</f>
        <v>1</v>
      </c>
      <c r="C1505" s="9">
        <f t="shared" si="116"/>
        <v>2</v>
      </c>
      <c r="D1505" s="9">
        <f t="shared" si="117"/>
        <v>12</v>
      </c>
      <c r="E1505" s="8" t="str">
        <f t="shared" si="118"/>
        <v>20130212</v>
      </c>
      <c r="F1505" s="24">
        <v>41317</v>
      </c>
      <c r="G1505" s="25">
        <f t="shared" si="119"/>
        <v>41317</v>
      </c>
    </row>
    <row r="1506" spans="1:7">
      <c r="A1506" s="9">
        <f t="shared" si="115"/>
        <v>2013</v>
      </c>
      <c r="B1506" s="9">
        <f>VLOOKUP($C1506,Quarter_Month!$A$1:$B$13,2)</f>
        <v>1</v>
      </c>
      <c r="C1506" s="9">
        <f t="shared" si="116"/>
        <v>2</v>
      </c>
      <c r="D1506" s="9">
        <f t="shared" si="117"/>
        <v>13</v>
      </c>
      <c r="E1506" s="8" t="str">
        <f t="shared" si="118"/>
        <v>20130213</v>
      </c>
      <c r="F1506" s="24">
        <v>41318</v>
      </c>
      <c r="G1506" s="25">
        <f t="shared" si="119"/>
        <v>41318</v>
      </c>
    </row>
    <row r="1507" spans="1:7">
      <c r="A1507" s="9">
        <f t="shared" si="115"/>
        <v>2013</v>
      </c>
      <c r="B1507" s="9">
        <f>VLOOKUP($C1507,Quarter_Month!$A$1:$B$13,2)</f>
        <v>1</v>
      </c>
      <c r="C1507" s="9">
        <f t="shared" si="116"/>
        <v>2</v>
      </c>
      <c r="D1507" s="9">
        <f t="shared" si="117"/>
        <v>14</v>
      </c>
      <c r="E1507" s="8" t="str">
        <f t="shared" si="118"/>
        <v>20130214</v>
      </c>
      <c r="F1507" s="24">
        <v>41319</v>
      </c>
      <c r="G1507" s="25">
        <f t="shared" si="119"/>
        <v>41319</v>
      </c>
    </row>
    <row r="1508" spans="1:7">
      <c r="A1508" s="9">
        <f t="shared" si="115"/>
        <v>2013</v>
      </c>
      <c r="B1508" s="9">
        <f>VLOOKUP($C1508,Quarter_Month!$A$1:$B$13,2)</f>
        <v>1</v>
      </c>
      <c r="C1508" s="9">
        <f t="shared" si="116"/>
        <v>2</v>
      </c>
      <c r="D1508" s="9">
        <f t="shared" si="117"/>
        <v>15</v>
      </c>
      <c r="E1508" s="8" t="str">
        <f t="shared" si="118"/>
        <v>20130215</v>
      </c>
      <c r="F1508" s="24">
        <v>41320</v>
      </c>
      <c r="G1508" s="25">
        <f t="shared" si="119"/>
        <v>41320</v>
      </c>
    </row>
    <row r="1509" spans="1:7">
      <c r="A1509" s="9">
        <f t="shared" si="115"/>
        <v>2013</v>
      </c>
      <c r="B1509" s="9">
        <f>VLOOKUP($C1509,Quarter_Month!$A$1:$B$13,2)</f>
        <v>1</v>
      </c>
      <c r="C1509" s="9">
        <f t="shared" si="116"/>
        <v>2</v>
      </c>
      <c r="D1509" s="9">
        <f t="shared" si="117"/>
        <v>16</v>
      </c>
      <c r="E1509" s="8" t="str">
        <f t="shared" si="118"/>
        <v>20130216</v>
      </c>
      <c r="F1509" s="24">
        <v>41321</v>
      </c>
      <c r="G1509" s="25">
        <f t="shared" si="119"/>
        <v>41321</v>
      </c>
    </row>
    <row r="1510" spans="1:7">
      <c r="A1510" s="9">
        <f t="shared" si="115"/>
        <v>2013</v>
      </c>
      <c r="B1510" s="9">
        <f>VLOOKUP($C1510,Quarter_Month!$A$1:$B$13,2)</f>
        <v>1</v>
      </c>
      <c r="C1510" s="9">
        <f t="shared" si="116"/>
        <v>2</v>
      </c>
      <c r="D1510" s="9">
        <f t="shared" si="117"/>
        <v>17</v>
      </c>
      <c r="E1510" s="8" t="str">
        <f t="shared" si="118"/>
        <v>20130217</v>
      </c>
      <c r="F1510" s="24">
        <v>41322</v>
      </c>
      <c r="G1510" s="25">
        <f t="shared" si="119"/>
        <v>41322</v>
      </c>
    </row>
    <row r="1511" spans="1:7">
      <c r="A1511" s="9">
        <f t="shared" si="115"/>
        <v>2013</v>
      </c>
      <c r="B1511" s="9">
        <f>VLOOKUP($C1511,Quarter_Month!$A$1:$B$13,2)</f>
        <v>1</v>
      </c>
      <c r="C1511" s="9">
        <f t="shared" si="116"/>
        <v>2</v>
      </c>
      <c r="D1511" s="9">
        <f t="shared" si="117"/>
        <v>18</v>
      </c>
      <c r="E1511" s="8" t="str">
        <f t="shared" si="118"/>
        <v>20130218</v>
      </c>
      <c r="F1511" s="24">
        <v>41323</v>
      </c>
      <c r="G1511" s="25">
        <f t="shared" si="119"/>
        <v>41323</v>
      </c>
    </row>
    <row r="1512" spans="1:7">
      <c r="A1512" s="9">
        <f t="shared" si="115"/>
        <v>2013</v>
      </c>
      <c r="B1512" s="9">
        <f>VLOOKUP($C1512,Quarter_Month!$A$1:$B$13,2)</f>
        <v>1</v>
      </c>
      <c r="C1512" s="9">
        <f t="shared" si="116"/>
        <v>2</v>
      </c>
      <c r="D1512" s="9">
        <f t="shared" si="117"/>
        <v>19</v>
      </c>
      <c r="E1512" s="8" t="str">
        <f t="shared" si="118"/>
        <v>20130219</v>
      </c>
      <c r="F1512" s="24">
        <v>41324</v>
      </c>
      <c r="G1512" s="25">
        <f t="shared" si="119"/>
        <v>41324</v>
      </c>
    </row>
    <row r="1513" spans="1:7">
      <c r="A1513" s="9">
        <f t="shared" si="115"/>
        <v>2013</v>
      </c>
      <c r="B1513" s="9">
        <f>VLOOKUP($C1513,Quarter_Month!$A$1:$B$13,2)</f>
        <v>1</v>
      </c>
      <c r="C1513" s="9">
        <f t="shared" si="116"/>
        <v>2</v>
      </c>
      <c r="D1513" s="9">
        <f t="shared" si="117"/>
        <v>20</v>
      </c>
      <c r="E1513" s="8" t="str">
        <f t="shared" si="118"/>
        <v>20130220</v>
      </c>
      <c r="F1513" s="24">
        <v>41325</v>
      </c>
      <c r="G1513" s="25">
        <f t="shared" si="119"/>
        <v>41325</v>
      </c>
    </row>
    <row r="1514" spans="1:7">
      <c r="A1514" s="9">
        <f t="shared" si="115"/>
        <v>2013</v>
      </c>
      <c r="B1514" s="9">
        <f>VLOOKUP($C1514,Quarter_Month!$A$1:$B$13,2)</f>
        <v>1</v>
      </c>
      <c r="C1514" s="9">
        <f t="shared" si="116"/>
        <v>2</v>
      </c>
      <c r="D1514" s="9">
        <f t="shared" si="117"/>
        <v>21</v>
      </c>
      <c r="E1514" s="8" t="str">
        <f t="shared" si="118"/>
        <v>20130221</v>
      </c>
      <c r="F1514" s="24">
        <v>41326</v>
      </c>
      <c r="G1514" s="25">
        <f t="shared" si="119"/>
        <v>41326</v>
      </c>
    </row>
    <row r="1515" spans="1:7">
      <c r="A1515" s="9">
        <f t="shared" si="115"/>
        <v>2013</v>
      </c>
      <c r="B1515" s="9">
        <f>VLOOKUP($C1515,Quarter_Month!$A$1:$B$13,2)</f>
        <v>1</v>
      </c>
      <c r="C1515" s="9">
        <f t="shared" si="116"/>
        <v>2</v>
      </c>
      <c r="D1515" s="9">
        <f t="shared" si="117"/>
        <v>22</v>
      </c>
      <c r="E1515" s="8" t="str">
        <f t="shared" si="118"/>
        <v>20130222</v>
      </c>
      <c r="F1515" s="24">
        <v>41327</v>
      </c>
      <c r="G1515" s="25">
        <f t="shared" si="119"/>
        <v>41327</v>
      </c>
    </row>
    <row r="1516" spans="1:7">
      <c r="A1516" s="9">
        <f t="shared" ref="A1516:A1579" si="120">YEAR(F1516)</f>
        <v>2013</v>
      </c>
      <c r="B1516" s="9">
        <f>VLOOKUP($C1516,Quarter_Month!$A$1:$B$13,2)</f>
        <v>1</v>
      </c>
      <c r="C1516" s="9">
        <f t="shared" ref="C1516:C1579" si="121">MONTH(F1516)</f>
        <v>2</v>
      </c>
      <c r="D1516" s="9">
        <f t="shared" ref="D1516:D1579" si="122">DAY(F1516)</f>
        <v>23</v>
      </c>
      <c r="E1516" s="8" t="str">
        <f t="shared" ref="E1516:E1579" si="123">CONCATENATE(A1516,IF(LEN(C1516)=1,"0"&amp;C1516,C1516),IF(LEN(D1516)=1,"0"&amp;D1516,D1516))</f>
        <v>20130223</v>
      </c>
      <c r="F1516" s="24">
        <v>41328</v>
      </c>
      <c r="G1516" s="25">
        <f t="shared" si="119"/>
        <v>41328</v>
      </c>
    </row>
    <row r="1517" spans="1:7">
      <c r="A1517" s="9">
        <f t="shared" si="120"/>
        <v>2013</v>
      </c>
      <c r="B1517" s="9">
        <f>VLOOKUP($C1517,Quarter_Month!$A$1:$B$13,2)</f>
        <v>1</v>
      </c>
      <c r="C1517" s="9">
        <f t="shared" si="121"/>
        <v>2</v>
      </c>
      <c r="D1517" s="9">
        <f t="shared" si="122"/>
        <v>24</v>
      </c>
      <c r="E1517" s="8" t="str">
        <f t="shared" si="123"/>
        <v>20130224</v>
      </c>
      <c r="F1517" s="24">
        <v>41329</v>
      </c>
      <c r="G1517" s="25">
        <f t="shared" si="119"/>
        <v>41329</v>
      </c>
    </row>
    <row r="1518" spans="1:7">
      <c r="A1518" s="9">
        <f t="shared" si="120"/>
        <v>2013</v>
      </c>
      <c r="B1518" s="9">
        <f>VLOOKUP($C1518,Quarter_Month!$A$1:$B$13,2)</f>
        <v>1</v>
      </c>
      <c r="C1518" s="9">
        <f t="shared" si="121"/>
        <v>2</v>
      </c>
      <c r="D1518" s="9">
        <f t="shared" si="122"/>
        <v>25</v>
      </c>
      <c r="E1518" s="8" t="str">
        <f t="shared" si="123"/>
        <v>20130225</v>
      </c>
      <c r="F1518" s="24">
        <v>41330</v>
      </c>
      <c r="G1518" s="25">
        <f t="shared" si="119"/>
        <v>41330</v>
      </c>
    </row>
    <row r="1519" spans="1:7">
      <c r="A1519" s="9">
        <f t="shared" si="120"/>
        <v>2013</v>
      </c>
      <c r="B1519" s="9">
        <f>VLOOKUP($C1519,Quarter_Month!$A$1:$B$13,2)</f>
        <v>1</v>
      </c>
      <c r="C1519" s="9">
        <f t="shared" si="121"/>
        <v>2</v>
      </c>
      <c r="D1519" s="9">
        <f t="shared" si="122"/>
        <v>26</v>
      </c>
      <c r="E1519" s="8" t="str">
        <f t="shared" si="123"/>
        <v>20130226</v>
      </c>
      <c r="F1519" s="24">
        <v>41331</v>
      </c>
      <c r="G1519" s="25">
        <f t="shared" si="119"/>
        <v>41331</v>
      </c>
    </row>
    <row r="1520" spans="1:7">
      <c r="A1520" s="9">
        <f t="shared" si="120"/>
        <v>2013</v>
      </c>
      <c r="B1520" s="9">
        <f>VLOOKUP($C1520,Quarter_Month!$A$1:$B$13,2)</f>
        <v>1</v>
      </c>
      <c r="C1520" s="9">
        <f t="shared" si="121"/>
        <v>2</v>
      </c>
      <c r="D1520" s="9">
        <f t="shared" si="122"/>
        <v>27</v>
      </c>
      <c r="E1520" s="8" t="str">
        <f t="shared" si="123"/>
        <v>20130227</v>
      </c>
      <c r="F1520" s="24">
        <v>41332</v>
      </c>
      <c r="G1520" s="25">
        <f t="shared" si="119"/>
        <v>41332</v>
      </c>
    </row>
    <row r="1521" spans="1:7">
      <c r="A1521" s="9">
        <f t="shared" si="120"/>
        <v>2013</v>
      </c>
      <c r="B1521" s="9">
        <f>VLOOKUP($C1521,Quarter_Month!$A$1:$B$13,2)</f>
        <v>1</v>
      </c>
      <c r="C1521" s="9">
        <f t="shared" si="121"/>
        <v>2</v>
      </c>
      <c r="D1521" s="9">
        <f t="shared" si="122"/>
        <v>28</v>
      </c>
      <c r="E1521" s="8" t="str">
        <f t="shared" si="123"/>
        <v>20130228</v>
      </c>
      <c r="F1521" s="24">
        <v>41333</v>
      </c>
      <c r="G1521" s="25">
        <f t="shared" si="119"/>
        <v>41333</v>
      </c>
    </row>
    <row r="1522" spans="1:7">
      <c r="A1522" s="9">
        <f t="shared" si="120"/>
        <v>2013</v>
      </c>
      <c r="B1522" s="9">
        <f>VLOOKUP($C1522,Quarter_Month!$A$1:$B$13,2)</f>
        <v>1</v>
      </c>
      <c r="C1522" s="9">
        <f t="shared" si="121"/>
        <v>3</v>
      </c>
      <c r="D1522" s="9">
        <f t="shared" si="122"/>
        <v>1</v>
      </c>
      <c r="E1522" s="8" t="str">
        <f t="shared" si="123"/>
        <v>20130301</v>
      </c>
      <c r="F1522" s="24">
        <v>41334</v>
      </c>
      <c r="G1522" s="25">
        <f t="shared" si="119"/>
        <v>41334</v>
      </c>
    </row>
    <row r="1523" spans="1:7">
      <c r="A1523" s="9">
        <f t="shared" si="120"/>
        <v>2013</v>
      </c>
      <c r="B1523" s="9">
        <f>VLOOKUP($C1523,Quarter_Month!$A$1:$B$13,2)</f>
        <v>1</v>
      </c>
      <c r="C1523" s="9">
        <f t="shared" si="121"/>
        <v>3</v>
      </c>
      <c r="D1523" s="9">
        <f t="shared" si="122"/>
        <v>2</v>
      </c>
      <c r="E1523" s="8" t="str">
        <f t="shared" si="123"/>
        <v>20130302</v>
      </c>
      <c r="F1523" s="24">
        <v>41335</v>
      </c>
      <c r="G1523" s="25">
        <f t="shared" si="119"/>
        <v>41335</v>
      </c>
    </row>
    <row r="1524" spans="1:7">
      <c r="A1524" s="9">
        <f t="shared" si="120"/>
        <v>2013</v>
      </c>
      <c r="B1524" s="9">
        <f>VLOOKUP($C1524,Quarter_Month!$A$1:$B$13,2)</f>
        <v>1</v>
      </c>
      <c r="C1524" s="9">
        <f t="shared" si="121"/>
        <v>3</v>
      </c>
      <c r="D1524" s="9">
        <f t="shared" si="122"/>
        <v>3</v>
      </c>
      <c r="E1524" s="8" t="str">
        <f t="shared" si="123"/>
        <v>20130303</v>
      </c>
      <c r="F1524" s="24">
        <v>41336</v>
      </c>
      <c r="G1524" s="25">
        <f t="shared" si="119"/>
        <v>41336</v>
      </c>
    </row>
    <row r="1525" spans="1:7">
      <c r="A1525" s="9">
        <f t="shared" si="120"/>
        <v>2013</v>
      </c>
      <c r="B1525" s="9">
        <f>VLOOKUP($C1525,Quarter_Month!$A$1:$B$13,2)</f>
        <v>1</v>
      </c>
      <c r="C1525" s="9">
        <f t="shared" si="121"/>
        <v>3</v>
      </c>
      <c r="D1525" s="9">
        <f t="shared" si="122"/>
        <v>4</v>
      </c>
      <c r="E1525" s="8" t="str">
        <f t="shared" si="123"/>
        <v>20130304</v>
      </c>
      <c r="F1525" s="24">
        <v>41337</v>
      </c>
      <c r="G1525" s="25">
        <f t="shared" si="119"/>
        <v>41337</v>
      </c>
    </row>
    <row r="1526" spans="1:7">
      <c r="A1526" s="9">
        <f t="shared" si="120"/>
        <v>2013</v>
      </c>
      <c r="B1526" s="9">
        <f>VLOOKUP($C1526,Quarter_Month!$A$1:$B$13,2)</f>
        <v>1</v>
      </c>
      <c r="C1526" s="9">
        <f t="shared" si="121"/>
        <v>3</v>
      </c>
      <c r="D1526" s="9">
        <f t="shared" si="122"/>
        <v>5</v>
      </c>
      <c r="E1526" s="8" t="str">
        <f t="shared" si="123"/>
        <v>20130305</v>
      </c>
      <c r="F1526" s="24">
        <v>41338</v>
      </c>
      <c r="G1526" s="25">
        <f t="shared" si="119"/>
        <v>41338</v>
      </c>
    </row>
    <row r="1527" spans="1:7">
      <c r="A1527" s="9">
        <f t="shared" si="120"/>
        <v>2013</v>
      </c>
      <c r="B1527" s="9">
        <f>VLOOKUP($C1527,Quarter_Month!$A$1:$B$13,2)</f>
        <v>1</v>
      </c>
      <c r="C1527" s="9">
        <f t="shared" si="121"/>
        <v>3</v>
      </c>
      <c r="D1527" s="9">
        <f t="shared" si="122"/>
        <v>6</v>
      </c>
      <c r="E1527" s="8" t="str">
        <f t="shared" si="123"/>
        <v>20130306</v>
      </c>
      <c r="F1527" s="24">
        <v>41339</v>
      </c>
      <c r="G1527" s="25">
        <f t="shared" si="119"/>
        <v>41339</v>
      </c>
    </row>
    <row r="1528" spans="1:7">
      <c r="A1528" s="9">
        <f t="shared" si="120"/>
        <v>2013</v>
      </c>
      <c r="B1528" s="9">
        <f>VLOOKUP($C1528,Quarter_Month!$A$1:$B$13,2)</f>
        <v>1</v>
      </c>
      <c r="C1528" s="9">
        <f t="shared" si="121"/>
        <v>3</v>
      </c>
      <c r="D1528" s="9">
        <f t="shared" si="122"/>
        <v>7</v>
      </c>
      <c r="E1528" s="8" t="str">
        <f t="shared" si="123"/>
        <v>20130307</v>
      </c>
      <c r="F1528" s="24">
        <v>41340</v>
      </c>
      <c r="G1528" s="25">
        <f t="shared" si="119"/>
        <v>41340</v>
      </c>
    </row>
    <row r="1529" spans="1:7">
      <c r="A1529" s="9">
        <f t="shared" si="120"/>
        <v>2013</v>
      </c>
      <c r="B1529" s="9">
        <f>VLOOKUP($C1529,Quarter_Month!$A$1:$B$13,2)</f>
        <v>1</v>
      </c>
      <c r="C1529" s="9">
        <f t="shared" si="121"/>
        <v>3</v>
      </c>
      <c r="D1529" s="9">
        <f t="shared" si="122"/>
        <v>8</v>
      </c>
      <c r="E1529" s="8" t="str">
        <f t="shared" si="123"/>
        <v>20130308</v>
      </c>
      <c r="F1529" s="24">
        <v>41341</v>
      </c>
      <c r="G1529" s="25">
        <f t="shared" si="119"/>
        <v>41341</v>
      </c>
    </row>
    <row r="1530" spans="1:7">
      <c r="A1530" s="9">
        <f t="shared" si="120"/>
        <v>2013</v>
      </c>
      <c r="B1530" s="9">
        <f>VLOOKUP($C1530,Quarter_Month!$A$1:$B$13,2)</f>
        <v>1</v>
      </c>
      <c r="C1530" s="9">
        <f t="shared" si="121"/>
        <v>3</v>
      </c>
      <c r="D1530" s="9">
        <f t="shared" si="122"/>
        <v>9</v>
      </c>
      <c r="E1530" s="8" t="str">
        <f t="shared" si="123"/>
        <v>20130309</v>
      </c>
      <c r="F1530" s="24">
        <v>41342</v>
      </c>
      <c r="G1530" s="25">
        <f t="shared" si="119"/>
        <v>41342</v>
      </c>
    </row>
    <row r="1531" spans="1:7">
      <c r="A1531" s="9">
        <f t="shared" si="120"/>
        <v>2013</v>
      </c>
      <c r="B1531" s="9">
        <f>VLOOKUP($C1531,Quarter_Month!$A$1:$B$13,2)</f>
        <v>1</v>
      </c>
      <c r="C1531" s="9">
        <f t="shared" si="121"/>
        <v>3</v>
      </c>
      <c r="D1531" s="9">
        <f t="shared" si="122"/>
        <v>10</v>
      </c>
      <c r="E1531" s="8" t="str">
        <f t="shared" si="123"/>
        <v>20130310</v>
      </c>
      <c r="F1531" s="24">
        <v>41343</v>
      </c>
      <c r="G1531" s="25">
        <f t="shared" si="119"/>
        <v>41343</v>
      </c>
    </row>
    <row r="1532" spans="1:7">
      <c r="A1532" s="9">
        <f t="shared" si="120"/>
        <v>2013</v>
      </c>
      <c r="B1532" s="9">
        <f>VLOOKUP($C1532,Quarter_Month!$A$1:$B$13,2)</f>
        <v>1</v>
      </c>
      <c r="C1532" s="9">
        <f t="shared" si="121"/>
        <v>3</v>
      </c>
      <c r="D1532" s="9">
        <f t="shared" si="122"/>
        <v>11</v>
      </c>
      <c r="E1532" s="8" t="str">
        <f t="shared" si="123"/>
        <v>20130311</v>
      </c>
      <c r="F1532" s="24">
        <v>41344</v>
      </c>
      <c r="G1532" s="25">
        <f t="shared" si="119"/>
        <v>41344</v>
      </c>
    </row>
    <row r="1533" spans="1:7">
      <c r="A1533" s="9">
        <f t="shared" si="120"/>
        <v>2013</v>
      </c>
      <c r="B1533" s="9">
        <f>VLOOKUP($C1533,Quarter_Month!$A$1:$B$13,2)</f>
        <v>1</v>
      </c>
      <c r="C1533" s="9">
        <f t="shared" si="121"/>
        <v>3</v>
      </c>
      <c r="D1533" s="9">
        <f t="shared" si="122"/>
        <v>12</v>
      </c>
      <c r="E1533" s="8" t="str">
        <f t="shared" si="123"/>
        <v>20130312</v>
      </c>
      <c r="F1533" s="24">
        <v>41345</v>
      </c>
      <c r="G1533" s="25">
        <f t="shared" si="119"/>
        <v>41345</v>
      </c>
    </row>
    <row r="1534" spans="1:7">
      <c r="A1534" s="9">
        <f t="shared" si="120"/>
        <v>2013</v>
      </c>
      <c r="B1534" s="9">
        <f>VLOOKUP($C1534,Quarter_Month!$A$1:$B$13,2)</f>
        <v>1</v>
      </c>
      <c r="C1534" s="9">
        <f t="shared" si="121"/>
        <v>3</v>
      </c>
      <c r="D1534" s="9">
        <f t="shared" si="122"/>
        <v>13</v>
      </c>
      <c r="E1534" s="8" t="str">
        <f t="shared" si="123"/>
        <v>20130313</v>
      </c>
      <c r="F1534" s="24">
        <v>41346</v>
      </c>
      <c r="G1534" s="25">
        <f t="shared" si="119"/>
        <v>41346</v>
      </c>
    </row>
    <row r="1535" spans="1:7">
      <c r="A1535" s="9">
        <f t="shared" si="120"/>
        <v>2013</v>
      </c>
      <c r="B1535" s="9">
        <f>VLOOKUP($C1535,Quarter_Month!$A$1:$B$13,2)</f>
        <v>1</v>
      </c>
      <c r="C1535" s="9">
        <f t="shared" si="121"/>
        <v>3</v>
      </c>
      <c r="D1535" s="9">
        <f t="shared" si="122"/>
        <v>14</v>
      </c>
      <c r="E1535" s="8" t="str">
        <f t="shared" si="123"/>
        <v>20130314</v>
      </c>
      <c r="F1535" s="24">
        <v>41347</v>
      </c>
      <c r="G1535" s="25">
        <f t="shared" si="119"/>
        <v>41347</v>
      </c>
    </row>
    <row r="1536" spans="1:7">
      <c r="A1536" s="9">
        <f t="shared" si="120"/>
        <v>2013</v>
      </c>
      <c r="B1536" s="9">
        <f>VLOOKUP($C1536,Quarter_Month!$A$1:$B$13,2)</f>
        <v>1</v>
      </c>
      <c r="C1536" s="9">
        <f t="shared" si="121"/>
        <v>3</v>
      </c>
      <c r="D1536" s="9">
        <f t="shared" si="122"/>
        <v>15</v>
      </c>
      <c r="E1536" s="8" t="str">
        <f t="shared" si="123"/>
        <v>20130315</v>
      </c>
      <c r="F1536" s="24">
        <v>41348</v>
      </c>
      <c r="G1536" s="25">
        <f t="shared" si="119"/>
        <v>41348</v>
      </c>
    </row>
    <row r="1537" spans="1:7">
      <c r="A1537" s="9">
        <f t="shared" si="120"/>
        <v>2013</v>
      </c>
      <c r="B1537" s="9">
        <f>VLOOKUP($C1537,Quarter_Month!$A$1:$B$13,2)</f>
        <v>1</v>
      </c>
      <c r="C1537" s="9">
        <f t="shared" si="121"/>
        <v>3</v>
      </c>
      <c r="D1537" s="9">
        <f t="shared" si="122"/>
        <v>16</v>
      </c>
      <c r="E1537" s="8" t="str">
        <f t="shared" si="123"/>
        <v>20130316</v>
      </c>
      <c r="F1537" s="24">
        <v>41349</v>
      </c>
      <c r="G1537" s="25">
        <f t="shared" si="119"/>
        <v>41349</v>
      </c>
    </row>
    <row r="1538" spans="1:7">
      <c r="A1538" s="9">
        <f t="shared" si="120"/>
        <v>2013</v>
      </c>
      <c r="B1538" s="9">
        <f>VLOOKUP($C1538,Quarter_Month!$A$1:$B$13,2)</f>
        <v>1</v>
      </c>
      <c r="C1538" s="9">
        <f t="shared" si="121"/>
        <v>3</v>
      </c>
      <c r="D1538" s="9">
        <f t="shared" si="122"/>
        <v>17</v>
      </c>
      <c r="E1538" s="8" t="str">
        <f t="shared" si="123"/>
        <v>20130317</v>
      </c>
      <c r="F1538" s="24">
        <v>41350</v>
      </c>
      <c r="G1538" s="25">
        <f t="shared" si="119"/>
        <v>41350</v>
      </c>
    </row>
    <row r="1539" spans="1:7">
      <c r="A1539" s="9">
        <f t="shared" si="120"/>
        <v>2013</v>
      </c>
      <c r="B1539" s="9">
        <f>VLOOKUP($C1539,Quarter_Month!$A$1:$B$13,2)</f>
        <v>1</v>
      </c>
      <c r="C1539" s="9">
        <f t="shared" si="121"/>
        <v>3</v>
      </c>
      <c r="D1539" s="9">
        <f t="shared" si="122"/>
        <v>18</v>
      </c>
      <c r="E1539" s="8" t="str">
        <f t="shared" si="123"/>
        <v>20130318</v>
      </c>
      <c r="F1539" s="24">
        <v>41351</v>
      </c>
      <c r="G1539" s="25">
        <f t="shared" ref="G1539:G1602" si="124">F1539</f>
        <v>41351</v>
      </c>
    </row>
    <row r="1540" spans="1:7">
      <c r="A1540" s="9">
        <f t="shared" si="120"/>
        <v>2013</v>
      </c>
      <c r="B1540" s="9">
        <f>VLOOKUP($C1540,Quarter_Month!$A$1:$B$13,2)</f>
        <v>1</v>
      </c>
      <c r="C1540" s="9">
        <f t="shared" si="121"/>
        <v>3</v>
      </c>
      <c r="D1540" s="9">
        <f t="shared" si="122"/>
        <v>19</v>
      </c>
      <c r="E1540" s="8" t="str">
        <f t="shared" si="123"/>
        <v>20130319</v>
      </c>
      <c r="F1540" s="24">
        <v>41352</v>
      </c>
      <c r="G1540" s="25">
        <f t="shared" si="124"/>
        <v>41352</v>
      </c>
    </row>
    <row r="1541" spans="1:7">
      <c r="A1541" s="9">
        <f t="shared" si="120"/>
        <v>2013</v>
      </c>
      <c r="B1541" s="9">
        <f>VLOOKUP($C1541,Quarter_Month!$A$1:$B$13,2)</f>
        <v>1</v>
      </c>
      <c r="C1541" s="9">
        <f t="shared" si="121"/>
        <v>3</v>
      </c>
      <c r="D1541" s="9">
        <f t="shared" si="122"/>
        <v>20</v>
      </c>
      <c r="E1541" s="8" t="str">
        <f t="shared" si="123"/>
        <v>20130320</v>
      </c>
      <c r="F1541" s="24">
        <v>41353</v>
      </c>
      <c r="G1541" s="25">
        <f t="shared" si="124"/>
        <v>41353</v>
      </c>
    </row>
    <row r="1542" spans="1:7">
      <c r="A1542" s="9">
        <f t="shared" si="120"/>
        <v>2013</v>
      </c>
      <c r="B1542" s="9">
        <f>VLOOKUP($C1542,Quarter_Month!$A$1:$B$13,2)</f>
        <v>1</v>
      </c>
      <c r="C1542" s="9">
        <f t="shared" si="121"/>
        <v>3</v>
      </c>
      <c r="D1542" s="9">
        <f t="shared" si="122"/>
        <v>21</v>
      </c>
      <c r="E1542" s="8" t="str">
        <f t="shared" si="123"/>
        <v>20130321</v>
      </c>
      <c r="F1542" s="24">
        <v>41354</v>
      </c>
      <c r="G1542" s="25">
        <f t="shared" si="124"/>
        <v>41354</v>
      </c>
    </row>
    <row r="1543" spans="1:7">
      <c r="A1543" s="9">
        <f t="shared" si="120"/>
        <v>2013</v>
      </c>
      <c r="B1543" s="9">
        <f>VLOOKUP($C1543,Quarter_Month!$A$1:$B$13,2)</f>
        <v>1</v>
      </c>
      <c r="C1543" s="9">
        <f t="shared" si="121"/>
        <v>3</v>
      </c>
      <c r="D1543" s="9">
        <f t="shared" si="122"/>
        <v>22</v>
      </c>
      <c r="E1543" s="8" t="str">
        <f t="shared" si="123"/>
        <v>20130322</v>
      </c>
      <c r="F1543" s="24">
        <v>41355</v>
      </c>
      <c r="G1543" s="25">
        <f t="shared" si="124"/>
        <v>41355</v>
      </c>
    </row>
    <row r="1544" spans="1:7">
      <c r="A1544" s="9">
        <f t="shared" si="120"/>
        <v>2013</v>
      </c>
      <c r="B1544" s="9">
        <f>VLOOKUP($C1544,Quarter_Month!$A$1:$B$13,2)</f>
        <v>1</v>
      </c>
      <c r="C1544" s="9">
        <f t="shared" si="121"/>
        <v>3</v>
      </c>
      <c r="D1544" s="9">
        <f t="shared" si="122"/>
        <v>23</v>
      </c>
      <c r="E1544" s="8" t="str">
        <f t="shared" si="123"/>
        <v>20130323</v>
      </c>
      <c r="F1544" s="24">
        <v>41356</v>
      </c>
      <c r="G1544" s="25">
        <f t="shared" si="124"/>
        <v>41356</v>
      </c>
    </row>
    <row r="1545" spans="1:7">
      <c r="A1545" s="9">
        <f t="shared" si="120"/>
        <v>2013</v>
      </c>
      <c r="B1545" s="9">
        <f>VLOOKUP($C1545,Quarter_Month!$A$1:$B$13,2)</f>
        <v>1</v>
      </c>
      <c r="C1545" s="9">
        <f t="shared" si="121"/>
        <v>3</v>
      </c>
      <c r="D1545" s="9">
        <f t="shared" si="122"/>
        <v>24</v>
      </c>
      <c r="E1545" s="8" t="str">
        <f t="shared" si="123"/>
        <v>20130324</v>
      </c>
      <c r="F1545" s="24">
        <v>41357</v>
      </c>
      <c r="G1545" s="25">
        <f t="shared" si="124"/>
        <v>41357</v>
      </c>
    </row>
    <row r="1546" spans="1:7">
      <c r="A1546" s="9">
        <f t="shared" si="120"/>
        <v>2013</v>
      </c>
      <c r="B1546" s="9">
        <f>VLOOKUP($C1546,Quarter_Month!$A$1:$B$13,2)</f>
        <v>1</v>
      </c>
      <c r="C1546" s="9">
        <f t="shared" si="121"/>
        <v>3</v>
      </c>
      <c r="D1546" s="9">
        <f t="shared" si="122"/>
        <v>25</v>
      </c>
      <c r="E1546" s="8" t="str">
        <f t="shared" si="123"/>
        <v>20130325</v>
      </c>
      <c r="F1546" s="24">
        <v>41358</v>
      </c>
      <c r="G1546" s="25">
        <f t="shared" si="124"/>
        <v>41358</v>
      </c>
    </row>
    <row r="1547" spans="1:7">
      <c r="A1547" s="9">
        <f t="shared" si="120"/>
        <v>2013</v>
      </c>
      <c r="B1547" s="9">
        <f>VLOOKUP($C1547,Quarter_Month!$A$1:$B$13,2)</f>
        <v>1</v>
      </c>
      <c r="C1547" s="9">
        <f t="shared" si="121"/>
        <v>3</v>
      </c>
      <c r="D1547" s="9">
        <f t="shared" si="122"/>
        <v>26</v>
      </c>
      <c r="E1547" s="8" t="str">
        <f t="shared" si="123"/>
        <v>20130326</v>
      </c>
      <c r="F1547" s="24">
        <v>41359</v>
      </c>
      <c r="G1547" s="25">
        <f t="shared" si="124"/>
        <v>41359</v>
      </c>
    </row>
    <row r="1548" spans="1:7">
      <c r="A1548" s="9">
        <f t="shared" si="120"/>
        <v>2013</v>
      </c>
      <c r="B1548" s="9">
        <f>VLOOKUP($C1548,Quarter_Month!$A$1:$B$13,2)</f>
        <v>1</v>
      </c>
      <c r="C1548" s="9">
        <f t="shared" si="121"/>
        <v>3</v>
      </c>
      <c r="D1548" s="9">
        <f t="shared" si="122"/>
        <v>27</v>
      </c>
      <c r="E1548" s="8" t="str">
        <f t="shared" si="123"/>
        <v>20130327</v>
      </c>
      <c r="F1548" s="24">
        <v>41360</v>
      </c>
      <c r="G1548" s="25">
        <f t="shared" si="124"/>
        <v>41360</v>
      </c>
    </row>
    <row r="1549" spans="1:7">
      <c r="A1549" s="9">
        <f t="shared" si="120"/>
        <v>2013</v>
      </c>
      <c r="B1549" s="9">
        <f>VLOOKUP($C1549,Quarter_Month!$A$1:$B$13,2)</f>
        <v>1</v>
      </c>
      <c r="C1549" s="9">
        <f t="shared" si="121"/>
        <v>3</v>
      </c>
      <c r="D1549" s="9">
        <f t="shared" si="122"/>
        <v>28</v>
      </c>
      <c r="E1549" s="8" t="str">
        <f t="shared" si="123"/>
        <v>20130328</v>
      </c>
      <c r="F1549" s="24">
        <v>41361</v>
      </c>
      <c r="G1549" s="25">
        <f t="shared" si="124"/>
        <v>41361</v>
      </c>
    </row>
    <row r="1550" spans="1:7">
      <c r="A1550" s="9">
        <f t="shared" si="120"/>
        <v>2013</v>
      </c>
      <c r="B1550" s="9">
        <f>VLOOKUP($C1550,Quarter_Month!$A$1:$B$13,2)</f>
        <v>1</v>
      </c>
      <c r="C1550" s="9">
        <f t="shared" si="121"/>
        <v>3</v>
      </c>
      <c r="D1550" s="9">
        <f t="shared" si="122"/>
        <v>29</v>
      </c>
      <c r="E1550" s="8" t="str">
        <f t="shared" si="123"/>
        <v>20130329</v>
      </c>
      <c r="F1550" s="24">
        <v>41362</v>
      </c>
      <c r="G1550" s="25">
        <f t="shared" si="124"/>
        <v>41362</v>
      </c>
    </row>
    <row r="1551" spans="1:7">
      <c r="A1551" s="9">
        <f t="shared" si="120"/>
        <v>2013</v>
      </c>
      <c r="B1551" s="9">
        <f>VLOOKUP($C1551,Quarter_Month!$A$1:$B$13,2)</f>
        <v>1</v>
      </c>
      <c r="C1551" s="9">
        <f t="shared" si="121"/>
        <v>3</v>
      </c>
      <c r="D1551" s="9">
        <f t="shared" si="122"/>
        <v>30</v>
      </c>
      <c r="E1551" s="8" t="str">
        <f t="shared" si="123"/>
        <v>20130330</v>
      </c>
      <c r="F1551" s="24">
        <v>41363</v>
      </c>
      <c r="G1551" s="25">
        <f t="shared" si="124"/>
        <v>41363</v>
      </c>
    </row>
    <row r="1552" spans="1:7">
      <c r="A1552" s="9">
        <f t="shared" si="120"/>
        <v>2013</v>
      </c>
      <c r="B1552" s="9">
        <f>VLOOKUP($C1552,Quarter_Month!$A$1:$B$13,2)</f>
        <v>1</v>
      </c>
      <c r="C1552" s="9">
        <f t="shared" si="121"/>
        <v>3</v>
      </c>
      <c r="D1552" s="9">
        <f t="shared" si="122"/>
        <v>31</v>
      </c>
      <c r="E1552" s="8" t="str">
        <f t="shared" si="123"/>
        <v>20130331</v>
      </c>
      <c r="F1552" s="24">
        <v>41364</v>
      </c>
      <c r="G1552" s="25">
        <f t="shared" si="124"/>
        <v>41364</v>
      </c>
    </row>
    <row r="1553" spans="1:7">
      <c r="A1553" s="9">
        <f t="shared" si="120"/>
        <v>2013</v>
      </c>
      <c r="B1553" s="9">
        <f>VLOOKUP($C1553,Quarter_Month!$A$1:$B$13,2)</f>
        <v>2</v>
      </c>
      <c r="C1553" s="9">
        <f t="shared" si="121"/>
        <v>4</v>
      </c>
      <c r="D1553" s="9">
        <f t="shared" si="122"/>
        <v>1</v>
      </c>
      <c r="E1553" s="8" t="str">
        <f t="shared" si="123"/>
        <v>20130401</v>
      </c>
      <c r="F1553" s="24">
        <v>41365</v>
      </c>
      <c r="G1553" s="25">
        <f t="shared" si="124"/>
        <v>41365</v>
      </c>
    </row>
    <row r="1554" spans="1:7">
      <c r="A1554" s="9">
        <f t="shared" si="120"/>
        <v>2013</v>
      </c>
      <c r="B1554" s="9">
        <f>VLOOKUP($C1554,Quarter_Month!$A$1:$B$13,2)</f>
        <v>2</v>
      </c>
      <c r="C1554" s="9">
        <f t="shared" si="121"/>
        <v>4</v>
      </c>
      <c r="D1554" s="9">
        <f t="shared" si="122"/>
        <v>2</v>
      </c>
      <c r="E1554" s="8" t="str">
        <f t="shared" si="123"/>
        <v>20130402</v>
      </c>
      <c r="F1554" s="24">
        <v>41366</v>
      </c>
      <c r="G1554" s="25">
        <f t="shared" si="124"/>
        <v>41366</v>
      </c>
    </row>
    <row r="1555" spans="1:7">
      <c r="A1555" s="9">
        <f t="shared" si="120"/>
        <v>2013</v>
      </c>
      <c r="B1555" s="9">
        <f>VLOOKUP($C1555,Quarter_Month!$A$1:$B$13,2)</f>
        <v>2</v>
      </c>
      <c r="C1555" s="9">
        <f t="shared" si="121"/>
        <v>4</v>
      </c>
      <c r="D1555" s="9">
        <f t="shared" si="122"/>
        <v>3</v>
      </c>
      <c r="E1555" s="8" t="str">
        <f t="shared" si="123"/>
        <v>20130403</v>
      </c>
      <c r="F1555" s="24">
        <v>41367</v>
      </c>
      <c r="G1555" s="25">
        <f t="shared" si="124"/>
        <v>41367</v>
      </c>
    </row>
    <row r="1556" spans="1:7">
      <c r="A1556" s="9">
        <f t="shared" si="120"/>
        <v>2013</v>
      </c>
      <c r="B1556" s="9">
        <f>VLOOKUP($C1556,Quarter_Month!$A$1:$B$13,2)</f>
        <v>2</v>
      </c>
      <c r="C1556" s="9">
        <f t="shared" si="121"/>
        <v>4</v>
      </c>
      <c r="D1556" s="9">
        <f t="shared" si="122"/>
        <v>4</v>
      </c>
      <c r="E1556" s="8" t="str">
        <f t="shared" si="123"/>
        <v>20130404</v>
      </c>
      <c r="F1556" s="24">
        <v>41368</v>
      </c>
      <c r="G1556" s="25">
        <f t="shared" si="124"/>
        <v>41368</v>
      </c>
    </row>
    <row r="1557" spans="1:7">
      <c r="A1557" s="9">
        <f t="shared" si="120"/>
        <v>2013</v>
      </c>
      <c r="B1557" s="9">
        <f>VLOOKUP($C1557,Quarter_Month!$A$1:$B$13,2)</f>
        <v>2</v>
      </c>
      <c r="C1557" s="9">
        <f t="shared" si="121"/>
        <v>4</v>
      </c>
      <c r="D1557" s="9">
        <f t="shared" si="122"/>
        <v>5</v>
      </c>
      <c r="E1557" s="8" t="str">
        <f t="shared" si="123"/>
        <v>20130405</v>
      </c>
      <c r="F1557" s="24">
        <v>41369</v>
      </c>
      <c r="G1557" s="25">
        <f t="shared" si="124"/>
        <v>41369</v>
      </c>
    </row>
    <row r="1558" spans="1:7">
      <c r="A1558" s="9">
        <f t="shared" si="120"/>
        <v>2013</v>
      </c>
      <c r="B1558" s="9">
        <f>VLOOKUP($C1558,Quarter_Month!$A$1:$B$13,2)</f>
        <v>2</v>
      </c>
      <c r="C1558" s="9">
        <f t="shared" si="121"/>
        <v>4</v>
      </c>
      <c r="D1558" s="9">
        <f t="shared" si="122"/>
        <v>6</v>
      </c>
      <c r="E1558" s="8" t="str">
        <f t="shared" si="123"/>
        <v>20130406</v>
      </c>
      <c r="F1558" s="24">
        <v>41370</v>
      </c>
      <c r="G1558" s="25">
        <f t="shared" si="124"/>
        <v>41370</v>
      </c>
    </row>
    <row r="1559" spans="1:7">
      <c r="A1559" s="9">
        <f t="shared" si="120"/>
        <v>2013</v>
      </c>
      <c r="B1559" s="9">
        <f>VLOOKUP($C1559,Quarter_Month!$A$1:$B$13,2)</f>
        <v>2</v>
      </c>
      <c r="C1559" s="9">
        <f t="shared" si="121"/>
        <v>4</v>
      </c>
      <c r="D1559" s="9">
        <f t="shared" si="122"/>
        <v>7</v>
      </c>
      <c r="E1559" s="8" t="str">
        <f t="shared" si="123"/>
        <v>20130407</v>
      </c>
      <c r="F1559" s="24">
        <v>41371</v>
      </c>
      <c r="G1559" s="25">
        <f t="shared" si="124"/>
        <v>41371</v>
      </c>
    </row>
    <row r="1560" spans="1:7">
      <c r="A1560" s="9">
        <f t="shared" si="120"/>
        <v>2013</v>
      </c>
      <c r="B1560" s="9">
        <f>VLOOKUP($C1560,Quarter_Month!$A$1:$B$13,2)</f>
        <v>2</v>
      </c>
      <c r="C1560" s="9">
        <f t="shared" si="121"/>
        <v>4</v>
      </c>
      <c r="D1560" s="9">
        <f t="shared" si="122"/>
        <v>8</v>
      </c>
      <c r="E1560" s="8" t="str">
        <f t="shared" si="123"/>
        <v>20130408</v>
      </c>
      <c r="F1560" s="24">
        <v>41372</v>
      </c>
      <c r="G1560" s="25">
        <f t="shared" si="124"/>
        <v>41372</v>
      </c>
    </row>
    <row r="1561" spans="1:7">
      <c r="A1561" s="9">
        <f t="shared" si="120"/>
        <v>2013</v>
      </c>
      <c r="B1561" s="9">
        <f>VLOOKUP($C1561,Quarter_Month!$A$1:$B$13,2)</f>
        <v>2</v>
      </c>
      <c r="C1561" s="9">
        <f t="shared" si="121"/>
        <v>4</v>
      </c>
      <c r="D1561" s="9">
        <f t="shared" si="122"/>
        <v>9</v>
      </c>
      <c r="E1561" s="8" t="str">
        <f t="shared" si="123"/>
        <v>20130409</v>
      </c>
      <c r="F1561" s="24">
        <v>41373</v>
      </c>
      <c r="G1561" s="25">
        <f t="shared" si="124"/>
        <v>41373</v>
      </c>
    </row>
    <row r="1562" spans="1:7">
      <c r="A1562" s="9">
        <f t="shared" si="120"/>
        <v>2013</v>
      </c>
      <c r="B1562" s="9">
        <f>VLOOKUP($C1562,Quarter_Month!$A$1:$B$13,2)</f>
        <v>2</v>
      </c>
      <c r="C1562" s="9">
        <f t="shared" si="121"/>
        <v>4</v>
      </c>
      <c r="D1562" s="9">
        <f t="shared" si="122"/>
        <v>10</v>
      </c>
      <c r="E1562" s="8" t="str">
        <f t="shared" si="123"/>
        <v>20130410</v>
      </c>
      <c r="F1562" s="24">
        <v>41374</v>
      </c>
      <c r="G1562" s="25">
        <f t="shared" si="124"/>
        <v>41374</v>
      </c>
    </row>
    <row r="1563" spans="1:7">
      <c r="A1563" s="9">
        <f t="shared" si="120"/>
        <v>2013</v>
      </c>
      <c r="B1563" s="9">
        <f>VLOOKUP($C1563,Quarter_Month!$A$1:$B$13,2)</f>
        <v>2</v>
      </c>
      <c r="C1563" s="9">
        <f t="shared" si="121"/>
        <v>4</v>
      </c>
      <c r="D1563" s="9">
        <f t="shared" si="122"/>
        <v>11</v>
      </c>
      <c r="E1563" s="8" t="str">
        <f t="shared" si="123"/>
        <v>20130411</v>
      </c>
      <c r="F1563" s="24">
        <v>41375</v>
      </c>
      <c r="G1563" s="25">
        <f t="shared" si="124"/>
        <v>41375</v>
      </c>
    </row>
    <row r="1564" spans="1:7">
      <c r="A1564" s="9">
        <f t="shared" si="120"/>
        <v>2013</v>
      </c>
      <c r="B1564" s="9">
        <f>VLOOKUP($C1564,Quarter_Month!$A$1:$B$13,2)</f>
        <v>2</v>
      </c>
      <c r="C1564" s="9">
        <f t="shared" si="121"/>
        <v>4</v>
      </c>
      <c r="D1564" s="9">
        <f t="shared" si="122"/>
        <v>12</v>
      </c>
      <c r="E1564" s="8" t="str">
        <f t="shared" si="123"/>
        <v>20130412</v>
      </c>
      <c r="F1564" s="24">
        <v>41376</v>
      </c>
      <c r="G1564" s="25">
        <f t="shared" si="124"/>
        <v>41376</v>
      </c>
    </row>
    <row r="1565" spans="1:7">
      <c r="A1565" s="9">
        <f t="shared" si="120"/>
        <v>2013</v>
      </c>
      <c r="B1565" s="9">
        <f>VLOOKUP($C1565,Quarter_Month!$A$1:$B$13,2)</f>
        <v>2</v>
      </c>
      <c r="C1565" s="9">
        <f t="shared" si="121"/>
        <v>4</v>
      </c>
      <c r="D1565" s="9">
        <f t="shared" si="122"/>
        <v>13</v>
      </c>
      <c r="E1565" s="8" t="str">
        <f t="shared" si="123"/>
        <v>20130413</v>
      </c>
      <c r="F1565" s="24">
        <v>41377</v>
      </c>
      <c r="G1565" s="25">
        <f t="shared" si="124"/>
        <v>41377</v>
      </c>
    </row>
    <row r="1566" spans="1:7">
      <c r="A1566" s="9">
        <f t="shared" si="120"/>
        <v>2013</v>
      </c>
      <c r="B1566" s="9">
        <f>VLOOKUP($C1566,Quarter_Month!$A$1:$B$13,2)</f>
        <v>2</v>
      </c>
      <c r="C1566" s="9">
        <f t="shared" si="121"/>
        <v>4</v>
      </c>
      <c r="D1566" s="9">
        <f t="shared" si="122"/>
        <v>14</v>
      </c>
      <c r="E1566" s="8" t="str">
        <f t="shared" si="123"/>
        <v>20130414</v>
      </c>
      <c r="F1566" s="24">
        <v>41378</v>
      </c>
      <c r="G1566" s="25">
        <f t="shared" si="124"/>
        <v>41378</v>
      </c>
    </row>
    <row r="1567" spans="1:7">
      <c r="A1567" s="9">
        <f t="shared" si="120"/>
        <v>2013</v>
      </c>
      <c r="B1567" s="9">
        <f>VLOOKUP($C1567,Quarter_Month!$A$1:$B$13,2)</f>
        <v>2</v>
      </c>
      <c r="C1567" s="9">
        <f t="shared" si="121"/>
        <v>4</v>
      </c>
      <c r="D1567" s="9">
        <f t="shared" si="122"/>
        <v>15</v>
      </c>
      <c r="E1567" s="8" t="str">
        <f t="shared" si="123"/>
        <v>20130415</v>
      </c>
      <c r="F1567" s="24">
        <v>41379</v>
      </c>
      <c r="G1567" s="25">
        <f t="shared" si="124"/>
        <v>41379</v>
      </c>
    </row>
    <row r="1568" spans="1:7">
      <c r="A1568" s="9">
        <f t="shared" si="120"/>
        <v>2013</v>
      </c>
      <c r="B1568" s="9">
        <f>VLOOKUP($C1568,Quarter_Month!$A$1:$B$13,2)</f>
        <v>2</v>
      </c>
      <c r="C1568" s="9">
        <f t="shared" si="121"/>
        <v>4</v>
      </c>
      <c r="D1568" s="9">
        <f t="shared" si="122"/>
        <v>16</v>
      </c>
      <c r="E1568" s="8" t="str">
        <f t="shared" si="123"/>
        <v>20130416</v>
      </c>
      <c r="F1568" s="24">
        <v>41380</v>
      </c>
      <c r="G1568" s="25">
        <f t="shared" si="124"/>
        <v>41380</v>
      </c>
    </row>
    <row r="1569" spans="1:7">
      <c r="A1569" s="9">
        <f t="shared" si="120"/>
        <v>2013</v>
      </c>
      <c r="B1569" s="9">
        <f>VLOOKUP($C1569,Quarter_Month!$A$1:$B$13,2)</f>
        <v>2</v>
      </c>
      <c r="C1569" s="9">
        <f t="shared" si="121"/>
        <v>4</v>
      </c>
      <c r="D1569" s="9">
        <f t="shared" si="122"/>
        <v>17</v>
      </c>
      <c r="E1569" s="8" t="str">
        <f t="shared" si="123"/>
        <v>20130417</v>
      </c>
      <c r="F1569" s="24">
        <v>41381</v>
      </c>
      <c r="G1569" s="25">
        <f t="shared" si="124"/>
        <v>41381</v>
      </c>
    </row>
    <row r="1570" spans="1:7">
      <c r="A1570" s="9">
        <f t="shared" si="120"/>
        <v>2013</v>
      </c>
      <c r="B1570" s="9">
        <f>VLOOKUP($C1570,Quarter_Month!$A$1:$B$13,2)</f>
        <v>2</v>
      </c>
      <c r="C1570" s="9">
        <f t="shared" si="121"/>
        <v>4</v>
      </c>
      <c r="D1570" s="9">
        <f t="shared" si="122"/>
        <v>18</v>
      </c>
      <c r="E1570" s="8" t="str">
        <f t="shared" si="123"/>
        <v>20130418</v>
      </c>
      <c r="F1570" s="24">
        <v>41382</v>
      </c>
      <c r="G1570" s="25">
        <f t="shared" si="124"/>
        <v>41382</v>
      </c>
    </row>
    <row r="1571" spans="1:7">
      <c r="A1571" s="9">
        <f t="shared" si="120"/>
        <v>2013</v>
      </c>
      <c r="B1571" s="9">
        <f>VLOOKUP($C1571,Quarter_Month!$A$1:$B$13,2)</f>
        <v>2</v>
      </c>
      <c r="C1571" s="9">
        <f t="shared" si="121"/>
        <v>4</v>
      </c>
      <c r="D1571" s="9">
        <f t="shared" si="122"/>
        <v>19</v>
      </c>
      <c r="E1571" s="8" t="str">
        <f t="shared" si="123"/>
        <v>20130419</v>
      </c>
      <c r="F1571" s="24">
        <v>41383</v>
      </c>
      <c r="G1571" s="25">
        <f t="shared" si="124"/>
        <v>41383</v>
      </c>
    </row>
    <row r="1572" spans="1:7">
      <c r="A1572" s="9">
        <f t="shared" si="120"/>
        <v>2013</v>
      </c>
      <c r="B1572" s="9">
        <f>VLOOKUP($C1572,Quarter_Month!$A$1:$B$13,2)</f>
        <v>2</v>
      </c>
      <c r="C1572" s="9">
        <f t="shared" si="121"/>
        <v>4</v>
      </c>
      <c r="D1572" s="9">
        <f t="shared" si="122"/>
        <v>20</v>
      </c>
      <c r="E1572" s="8" t="str">
        <f t="shared" si="123"/>
        <v>20130420</v>
      </c>
      <c r="F1572" s="24">
        <v>41384</v>
      </c>
      <c r="G1572" s="25">
        <f t="shared" si="124"/>
        <v>41384</v>
      </c>
    </row>
    <row r="1573" spans="1:7">
      <c r="A1573" s="9">
        <f t="shared" si="120"/>
        <v>2013</v>
      </c>
      <c r="B1573" s="9">
        <f>VLOOKUP($C1573,Quarter_Month!$A$1:$B$13,2)</f>
        <v>2</v>
      </c>
      <c r="C1573" s="9">
        <f t="shared" si="121"/>
        <v>4</v>
      </c>
      <c r="D1573" s="9">
        <f t="shared" si="122"/>
        <v>21</v>
      </c>
      <c r="E1573" s="8" t="str">
        <f t="shared" si="123"/>
        <v>20130421</v>
      </c>
      <c r="F1573" s="24">
        <v>41385</v>
      </c>
      <c r="G1573" s="25">
        <f t="shared" si="124"/>
        <v>41385</v>
      </c>
    </row>
    <row r="1574" spans="1:7">
      <c r="A1574" s="9">
        <f t="shared" si="120"/>
        <v>2013</v>
      </c>
      <c r="B1574" s="9">
        <f>VLOOKUP($C1574,Quarter_Month!$A$1:$B$13,2)</f>
        <v>2</v>
      </c>
      <c r="C1574" s="9">
        <f t="shared" si="121"/>
        <v>4</v>
      </c>
      <c r="D1574" s="9">
        <f t="shared" si="122"/>
        <v>22</v>
      </c>
      <c r="E1574" s="8" t="str">
        <f t="shared" si="123"/>
        <v>20130422</v>
      </c>
      <c r="F1574" s="24">
        <v>41386</v>
      </c>
      <c r="G1574" s="25">
        <f t="shared" si="124"/>
        <v>41386</v>
      </c>
    </row>
    <row r="1575" spans="1:7">
      <c r="A1575" s="9">
        <f t="shared" si="120"/>
        <v>2013</v>
      </c>
      <c r="B1575" s="9">
        <f>VLOOKUP($C1575,Quarter_Month!$A$1:$B$13,2)</f>
        <v>2</v>
      </c>
      <c r="C1575" s="9">
        <f t="shared" si="121"/>
        <v>4</v>
      </c>
      <c r="D1575" s="9">
        <f t="shared" si="122"/>
        <v>23</v>
      </c>
      <c r="E1575" s="8" t="str">
        <f t="shared" si="123"/>
        <v>20130423</v>
      </c>
      <c r="F1575" s="24">
        <v>41387</v>
      </c>
      <c r="G1575" s="25">
        <f t="shared" si="124"/>
        <v>41387</v>
      </c>
    </row>
    <row r="1576" spans="1:7">
      <c r="A1576" s="9">
        <f t="shared" si="120"/>
        <v>2013</v>
      </c>
      <c r="B1576" s="9">
        <f>VLOOKUP($C1576,Quarter_Month!$A$1:$B$13,2)</f>
        <v>2</v>
      </c>
      <c r="C1576" s="9">
        <f t="shared" si="121"/>
        <v>4</v>
      </c>
      <c r="D1576" s="9">
        <f t="shared" si="122"/>
        <v>24</v>
      </c>
      <c r="E1576" s="8" t="str">
        <f t="shared" si="123"/>
        <v>20130424</v>
      </c>
      <c r="F1576" s="24">
        <v>41388</v>
      </c>
      <c r="G1576" s="25">
        <f t="shared" si="124"/>
        <v>41388</v>
      </c>
    </row>
    <row r="1577" spans="1:7">
      <c r="A1577" s="9">
        <f t="shared" si="120"/>
        <v>2013</v>
      </c>
      <c r="B1577" s="9">
        <f>VLOOKUP($C1577,Quarter_Month!$A$1:$B$13,2)</f>
        <v>2</v>
      </c>
      <c r="C1577" s="9">
        <f t="shared" si="121"/>
        <v>4</v>
      </c>
      <c r="D1577" s="9">
        <f t="shared" si="122"/>
        <v>25</v>
      </c>
      <c r="E1577" s="8" t="str">
        <f t="shared" si="123"/>
        <v>20130425</v>
      </c>
      <c r="F1577" s="24">
        <v>41389</v>
      </c>
      <c r="G1577" s="25">
        <f t="shared" si="124"/>
        <v>41389</v>
      </c>
    </row>
    <row r="1578" spans="1:7">
      <c r="A1578" s="9">
        <f t="shared" si="120"/>
        <v>2013</v>
      </c>
      <c r="B1578" s="9">
        <f>VLOOKUP($C1578,Quarter_Month!$A$1:$B$13,2)</f>
        <v>2</v>
      </c>
      <c r="C1578" s="9">
        <f t="shared" si="121"/>
        <v>4</v>
      </c>
      <c r="D1578" s="9">
        <f t="shared" si="122"/>
        <v>26</v>
      </c>
      <c r="E1578" s="8" t="str">
        <f t="shared" si="123"/>
        <v>20130426</v>
      </c>
      <c r="F1578" s="24">
        <v>41390</v>
      </c>
      <c r="G1578" s="25">
        <f t="shared" si="124"/>
        <v>41390</v>
      </c>
    </row>
    <row r="1579" spans="1:7">
      <c r="A1579" s="9">
        <f t="shared" si="120"/>
        <v>2013</v>
      </c>
      <c r="B1579" s="9">
        <f>VLOOKUP($C1579,Quarter_Month!$A$1:$B$13,2)</f>
        <v>2</v>
      </c>
      <c r="C1579" s="9">
        <f t="shared" si="121"/>
        <v>4</v>
      </c>
      <c r="D1579" s="9">
        <f t="shared" si="122"/>
        <v>27</v>
      </c>
      <c r="E1579" s="8" t="str">
        <f t="shared" si="123"/>
        <v>20130427</v>
      </c>
      <c r="F1579" s="24">
        <v>41391</v>
      </c>
      <c r="G1579" s="25">
        <f t="shared" si="124"/>
        <v>41391</v>
      </c>
    </row>
    <row r="1580" spans="1:7">
      <c r="A1580" s="9">
        <f t="shared" ref="A1580:A1643" si="125">YEAR(F1580)</f>
        <v>2013</v>
      </c>
      <c r="B1580" s="9">
        <f>VLOOKUP($C1580,Quarter_Month!$A$1:$B$13,2)</f>
        <v>2</v>
      </c>
      <c r="C1580" s="9">
        <f t="shared" ref="C1580:C1643" si="126">MONTH(F1580)</f>
        <v>4</v>
      </c>
      <c r="D1580" s="9">
        <f t="shared" ref="D1580:D1643" si="127">DAY(F1580)</f>
        <v>28</v>
      </c>
      <c r="E1580" s="8" t="str">
        <f t="shared" ref="E1580:E1643" si="128">CONCATENATE(A1580,IF(LEN(C1580)=1,"0"&amp;C1580,C1580),IF(LEN(D1580)=1,"0"&amp;D1580,D1580))</f>
        <v>20130428</v>
      </c>
      <c r="F1580" s="24">
        <v>41392</v>
      </c>
      <c r="G1580" s="25">
        <f t="shared" si="124"/>
        <v>41392</v>
      </c>
    </row>
    <row r="1581" spans="1:7">
      <c r="A1581" s="9">
        <f t="shared" si="125"/>
        <v>2013</v>
      </c>
      <c r="B1581" s="9">
        <f>VLOOKUP($C1581,Quarter_Month!$A$1:$B$13,2)</f>
        <v>2</v>
      </c>
      <c r="C1581" s="9">
        <f t="shared" si="126"/>
        <v>4</v>
      </c>
      <c r="D1581" s="9">
        <f t="shared" si="127"/>
        <v>29</v>
      </c>
      <c r="E1581" s="8" t="str">
        <f t="shared" si="128"/>
        <v>20130429</v>
      </c>
      <c r="F1581" s="24">
        <v>41393</v>
      </c>
      <c r="G1581" s="25">
        <f t="shared" si="124"/>
        <v>41393</v>
      </c>
    </row>
    <row r="1582" spans="1:7">
      <c r="A1582" s="9">
        <f t="shared" si="125"/>
        <v>2013</v>
      </c>
      <c r="B1582" s="9">
        <f>VLOOKUP($C1582,Quarter_Month!$A$1:$B$13,2)</f>
        <v>2</v>
      </c>
      <c r="C1582" s="9">
        <f t="shared" si="126"/>
        <v>4</v>
      </c>
      <c r="D1582" s="9">
        <f t="shared" si="127"/>
        <v>30</v>
      </c>
      <c r="E1582" s="8" t="str">
        <f t="shared" si="128"/>
        <v>20130430</v>
      </c>
      <c r="F1582" s="24">
        <v>41394</v>
      </c>
      <c r="G1582" s="25">
        <f t="shared" si="124"/>
        <v>41394</v>
      </c>
    </row>
    <row r="1583" spans="1:7">
      <c r="A1583" s="9">
        <f t="shared" si="125"/>
        <v>2013</v>
      </c>
      <c r="B1583" s="9">
        <f>VLOOKUP($C1583,Quarter_Month!$A$1:$B$13,2)</f>
        <v>2</v>
      </c>
      <c r="C1583" s="9">
        <f t="shared" si="126"/>
        <v>5</v>
      </c>
      <c r="D1583" s="9">
        <f t="shared" si="127"/>
        <v>1</v>
      </c>
      <c r="E1583" s="8" t="str">
        <f t="shared" si="128"/>
        <v>20130501</v>
      </c>
      <c r="F1583" s="24">
        <v>41395</v>
      </c>
      <c r="G1583" s="25">
        <f t="shared" si="124"/>
        <v>41395</v>
      </c>
    </row>
    <row r="1584" spans="1:7">
      <c r="A1584" s="9">
        <f t="shared" si="125"/>
        <v>2013</v>
      </c>
      <c r="B1584" s="9">
        <f>VLOOKUP($C1584,Quarter_Month!$A$1:$B$13,2)</f>
        <v>2</v>
      </c>
      <c r="C1584" s="9">
        <f t="shared" si="126"/>
        <v>5</v>
      </c>
      <c r="D1584" s="9">
        <f t="shared" si="127"/>
        <v>2</v>
      </c>
      <c r="E1584" s="8" t="str">
        <f t="shared" si="128"/>
        <v>20130502</v>
      </c>
      <c r="F1584" s="24">
        <v>41396</v>
      </c>
      <c r="G1584" s="25">
        <f t="shared" si="124"/>
        <v>41396</v>
      </c>
    </row>
    <row r="1585" spans="1:7">
      <c r="A1585" s="9">
        <f t="shared" si="125"/>
        <v>2013</v>
      </c>
      <c r="B1585" s="9">
        <f>VLOOKUP($C1585,Quarter_Month!$A$1:$B$13,2)</f>
        <v>2</v>
      </c>
      <c r="C1585" s="9">
        <f t="shared" si="126"/>
        <v>5</v>
      </c>
      <c r="D1585" s="9">
        <f t="shared" si="127"/>
        <v>3</v>
      </c>
      <c r="E1585" s="8" t="str">
        <f t="shared" si="128"/>
        <v>20130503</v>
      </c>
      <c r="F1585" s="24">
        <v>41397</v>
      </c>
      <c r="G1585" s="25">
        <f t="shared" si="124"/>
        <v>41397</v>
      </c>
    </row>
    <row r="1586" spans="1:7">
      <c r="A1586" s="9">
        <f t="shared" si="125"/>
        <v>2013</v>
      </c>
      <c r="B1586" s="9">
        <f>VLOOKUP($C1586,Quarter_Month!$A$1:$B$13,2)</f>
        <v>2</v>
      </c>
      <c r="C1586" s="9">
        <f t="shared" si="126"/>
        <v>5</v>
      </c>
      <c r="D1586" s="9">
        <f t="shared" si="127"/>
        <v>4</v>
      </c>
      <c r="E1586" s="8" t="str">
        <f t="shared" si="128"/>
        <v>20130504</v>
      </c>
      <c r="F1586" s="24">
        <v>41398</v>
      </c>
      <c r="G1586" s="25">
        <f t="shared" si="124"/>
        <v>41398</v>
      </c>
    </row>
    <row r="1587" spans="1:7">
      <c r="A1587" s="9">
        <f t="shared" si="125"/>
        <v>2013</v>
      </c>
      <c r="B1587" s="9">
        <f>VLOOKUP($C1587,Quarter_Month!$A$1:$B$13,2)</f>
        <v>2</v>
      </c>
      <c r="C1587" s="9">
        <f t="shared" si="126"/>
        <v>5</v>
      </c>
      <c r="D1587" s="9">
        <f t="shared" si="127"/>
        <v>5</v>
      </c>
      <c r="E1587" s="8" t="str">
        <f t="shared" si="128"/>
        <v>20130505</v>
      </c>
      <c r="F1587" s="24">
        <v>41399</v>
      </c>
      <c r="G1587" s="25">
        <f t="shared" si="124"/>
        <v>41399</v>
      </c>
    </row>
    <row r="1588" spans="1:7">
      <c r="A1588" s="9">
        <f t="shared" si="125"/>
        <v>2013</v>
      </c>
      <c r="B1588" s="9">
        <f>VLOOKUP($C1588,Quarter_Month!$A$1:$B$13,2)</f>
        <v>2</v>
      </c>
      <c r="C1588" s="9">
        <f t="shared" si="126"/>
        <v>5</v>
      </c>
      <c r="D1588" s="9">
        <f t="shared" si="127"/>
        <v>6</v>
      </c>
      <c r="E1588" s="8" t="str">
        <f t="shared" si="128"/>
        <v>20130506</v>
      </c>
      <c r="F1588" s="24">
        <v>41400</v>
      </c>
      <c r="G1588" s="25">
        <f t="shared" si="124"/>
        <v>41400</v>
      </c>
    </row>
    <row r="1589" spans="1:7">
      <c r="A1589" s="9">
        <f t="shared" si="125"/>
        <v>2013</v>
      </c>
      <c r="B1589" s="9">
        <f>VLOOKUP($C1589,Quarter_Month!$A$1:$B$13,2)</f>
        <v>2</v>
      </c>
      <c r="C1589" s="9">
        <f t="shared" si="126"/>
        <v>5</v>
      </c>
      <c r="D1589" s="9">
        <f t="shared" si="127"/>
        <v>7</v>
      </c>
      <c r="E1589" s="8" t="str">
        <f t="shared" si="128"/>
        <v>20130507</v>
      </c>
      <c r="F1589" s="24">
        <v>41401</v>
      </c>
      <c r="G1589" s="25">
        <f t="shared" si="124"/>
        <v>41401</v>
      </c>
    </row>
    <row r="1590" spans="1:7">
      <c r="A1590" s="9">
        <f t="shared" si="125"/>
        <v>2013</v>
      </c>
      <c r="B1590" s="9">
        <f>VLOOKUP($C1590,Quarter_Month!$A$1:$B$13,2)</f>
        <v>2</v>
      </c>
      <c r="C1590" s="9">
        <f t="shared" si="126"/>
        <v>5</v>
      </c>
      <c r="D1590" s="9">
        <f t="shared" si="127"/>
        <v>8</v>
      </c>
      <c r="E1590" s="8" t="str">
        <f t="shared" si="128"/>
        <v>20130508</v>
      </c>
      <c r="F1590" s="24">
        <v>41402</v>
      </c>
      <c r="G1590" s="25">
        <f t="shared" si="124"/>
        <v>41402</v>
      </c>
    </row>
    <row r="1591" spans="1:7">
      <c r="A1591" s="9">
        <f t="shared" si="125"/>
        <v>2013</v>
      </c>
      <c r="B1591" s="9">
        <f>VLOOKUP($C1591,Quarter_Month!$A$1:$B$13,2)</f>
        <v>2</v>
      </c>
      <c r="C1591" s="9">
        <f t="shared" si="126"/>
        <v>5</v>
      </c>
      <c r="D1591" s="9">
        <f t="shared" si="127"/>
        <v>9</v>
      </c>
      <c r="E1591" s="8" t="str">
        <f t="shared" si="128"/>
        <v>20130509</v>
      </c>
      <c r="F1591" s="24">
        <v>41403</v>
      </c>
      <c r="G1591" s="25">
        <f t="shared" si="124"/>
        <v>41403</v>
      </c>
    </row>
    <row r="1592" spans="1:7">
      <c r="A1592" s="9">
        <f t="shared" si="125"/>
        <v>2013</v>
      </c>
      <c r="B1592" s="9">
        <f>VLOOKUP($C1592,Quarter_Month!$A$1:$B$13,2)</f>
        <v>2</v>
      </c>
      <c r="C1592" s="9">
        <f t="shared" si="126"/>
        <v>5</v>
      </c>
      <c r="D1592" s="9">
        <f t="shared" si="127"/>
        <v>10</v>
      </c>
      <c r="E1592" s="8" t="str">
        <f t="shared" si="128"/>
        <v>20130510</v>
      </c>
      <c r="F1592" s="24">
        <v>41404</v>
      </c>
      <c r="G1592" s="25">
        <f t="shared" si="124"/>
        <v>41404</v>
      </c>
    </row>
    <row r="1593" spans="1:7">
      <c r="A1593" s="9">
        <f t="shared" si="125"/>
        <v>2013</v>
      </c>
      <c r="B1593" s="9">
        <f>VLOOKUP($C1593,Quarter_Month!$A$1:$B$13,2)</f>
        <v>2</v>
      </c>
      <c r="C1593" s="9">
        <f t="shared" si="126"/>
        <v>5</v>
      </c>
      <c r="D1593" s="9">
        <f t="shared" si="127"/>
        <v>11</v>
      </c>
      <c r="E1593" s="8" t="str">
        <f t="shared" si="128"/>
        <v>20130511</v>
      </c>
      <c r="F1593" s="24">
        <v>41405</v>
      </c>
      <c r="G1593" s="25">
        <f t="shared" si="124"/>
        <v>41405</v>
      </c>
    </row>
    <row r="1594" spans="1:7">
      <c r="A1594" s="9">
        <f t="shared" si="125"/>
        <v>2013</v>
      </c>
      <c r="B1594" s="9">
        <f>VLOOKUP($C1594,Quarter_Month!$A$1:$B$13,2)</f>
        <v>2</v>
      </c>
      <c r="C1594" s="9">
        <f t="shared" si="126"/>
        <v>5</v>
      </c>
      <c r="D1594" s="9">
        <f t="shared" si="127"/>
        <v>12</v>
      </c>
      <c r="E1594" s="8" t="str">
        <f t="shared" si="128"/>
        <v>20130512</v>
      </c>
      <c r="F1594" s="24">
        <v>41406</v>
      </c>
      <c r="G1594" s="25">
        <f t="shared" si="124"/>
        <v>41406</v>
      </c>
    </row>
    <row r="1595" spans="1:7">
      <c r="A1595" s="9">
        <f t="shared" si="125"/>
        <v>2013</v>
      </c>
      <c r="B1595" s="9">
        <f>VLOOKUP($C1595,Quarter_Month!$A$1:$B$13,2)</f>
        <v>2</v>
      </c>
      <c r="C1595" s="9">
        <f t="shared" si="126"/>
        <v>5</v>
      </c>
      <c r="D1595" s="9">
        <f t="shared" si="127"/>
        <v>13</v>
      </c>
      <c r="E1595" s="8" t="str">
        <f t="shared" si="128"/>
        <v>20130513</v>
      </c>
      <c r="F1595" s="24">
        <v>41407</v>
      </c>
      <c r="G1595" s="25">
        <f t="shared" si="124"/>
        <v>41407</v>
      </c>
    </row>
    <row r="1596" spans="1:7">
      <c r="A1596" s="9">
        <f t="shared" si="125"/>
        <v>2013</v>
      </c>
      <c r="B1596" s="9">
        <f>VLOOKUP($C1596,Quarter_Month!$A$1:$B$13,2)</f>
        <v>2</v>
      </c>
      <c r="C1596" s="9">
        <f t="shared" si="126"/>
        <v>5</v>
      </c>
      <c r="D1596" s="9">
        <f t="shared" si="127"/>
        <v>14</v>
      </c>
      <c r="E1596" s="8" t="str">
        <f t="shared" si="128"/>
        <v>20130514</v>
      </c>
      <c r="F1596" s="24">
        <v>41408</v>
      </c>
      <c r="G1596" s="25">
        <f t="shared" si="124"/>
        <v>41408</v>
      </c>
    </row>
    <row r="1597" spans="1:7">
      <c r="A1597" s="9">
        <f t="shared" si="125"/>
        <v>2013</v>
      </c>
      <c r="B1597" s="9">
        <f>VLOOKUP($C1597,Quarter_Month!$A$1:$B$13,2)</f>
        <v>2</v>
      </c>
      <c r="C1597" s="9">
        <f t="shared" si="126"/>
        <v>5</v>
      </c>
      <c r="D1597" s="9">
        <f t="shared" si="127"/>
        <v>15</v>
      </c>
      <c r="E1597" s="8" t="str">
        <f t="shared" si="128"/>
        <v>20130515</v>
      </c>
      <c r="F1597" s="24">
        <v>41409</v>
      </c>
      <c r="G1597" s="25">
        <f t="shared" si="124"/>
        <v>41409</v>
      </c>
    </row>
    <row r="1598" spans="1:7">
      <c r="A1598" s="9">
        <f t="shared" si="125"/>
        <v>2013</v>
      </c>
      <c r="B1598" s="9">
        <f>VLOOKUP($C1598,Quarter_Month!$A$1:$B$13,2)</f>
        <v>2</v>
      </c>
      <c r="C1598" s="9">
        <f t="shared" si="126"/>
        <v>5</v>
      </c>
      <c r="D1598" s="9">
        <f t="shared" si="127"/>
        <v>16</v>
      </c>
      <c r="E1598" s="8" t="str">
        <f t="shared" si="128"/>
        <v>20130516</v>
      </c>
      <c r="F1598" s="24">
        <v>41410</v>
      </c>
      <c r="G1598" s="25">
        <f t="shared" si="124"/>
        <v>41410</v>
      </c>
    </row>
    <row r="1599" spans="1:7">
      <c r="A1599" s="9">
        <f t="shared" si="125"/>
        <v>2013</v>
      </c>
      <c r="B1599" s="9">
        <f>VLOOKUP($C1599,Quarter_Month!$A$1:$B$13,2)</f>
        <v>2</v>
      </c>
      <c r="C1599" s="9">
        <f t="shared" si="126"/>
        <v>5</v>
      </c>
      <c r="D1599" s="9">
        <f t="shared" si="127"/>
        <v>17</v>
      </c>
      <c r="E1599" s="8" t="str">
        <f t="shared" si="128"/>
        <v>20130517</v>
      </c>
      <c r="F1599" s="24">
        <v>41411</v>
      </c>
      <c r="G1599" s="25">
        <f t="shared" si="124"/>
        <v>41411</v>
      </c>
    </row>
    <row r="1600" spans="1:7">
      <c r="A1600" s="9">
        <f t="shared" si="125"/>
        <v>2013</v>
      </c>
      <c r="B1600" s="9">
        <f>VLOOKUP($C1600,Quarter_Month!$A$1:$B$13,2)</f>
        <v>2</v>
      </c>
      <c r="C1600" s="9">
        <f t="shared" si="126"/>
        <v>5</v>
      </c>
      <c r="D1600" s="9">
        <f t="shared" si="127"/>
        <v>18</v>
      </c>
      <c r="E1600" s="8" t="str">
        <f t="shared" si="128"/>
        <v>20130518</v>
      </c>
      <c r="F1600" s="24">
        <v>41412</v>
      </c>
      <c r="G1600" s="25">
        <f t="shared" si="124"/>
        <v>41412</v>
      </c>
    </row>
    <row r="1601" spans="1:7">
      <c r="A1601" s="9">
        <f t="shared" si="125"/>
        <v>2013</v>
      </c>
      <c r="B1601" s="9">
        <f>VLOOKUP($C1601,Quarter_Month!$A$1:$B$13,2)</f>
        <v>2</v>
      </c>
      <c r="C1601" s="9">
        <f t="shared" si="126"/>
        <v>5</v>
      </c>
      <c r="D1601" s="9">
        <f t="shared" si="127"/>
        <v>19</v>
      </c>
      <c r="E1601" s="8" t="str">
        <f t="shared" si="128"/>
        <v>20130519</v>
      </c>
      <c r="F1601" s="24">
        <v>41413</v>
      </c>
      <c r="G1601" s="25">
        <f t="shared" si="124"/>
        <v>41413</v>
      </c>
    </row>
    <row r="1602" spans="1:7">
      <c r="A1602" s="9">
        <f t="shared" si="125"/>
        <v>2013</v>
      </c>
      <c r="B1602" s="9">
        <f>VLOOKUP($C1602,Quarter_Month!$A$1:$B$13,2)</f>
        <v>2</v>
      </c>
      <c r="C1602" s="9">
        <f t="shared" si="126"/>
        <v>5</v>
      </c>
      <c r="D1602" s="9">
        <f t="shared" si="127"/>
        <v>20</v>
      </c>
      <c r="E1602" s="8" t="str">
        <f t="shared" si="128"/>
        <v>20130520</v>
      </c>
      <c r="F1602" s="24">
        <v>41414</v>
      </c>
      <c r="G1602" s="25">
        <f t="shared" si="124"/>
        <v>41414</v>
      </c>
    </row>
    <row r="1603" spans="1:7">
      <c r="A1603" s="9">
        <f t="shared" si="125"/>
        <v>2013</v>
      </c>
      <c r="B1603" s="9">
        <f>VLOOKUP($C1603,Quarter_Month!$A$1:$B$13,2)</f>
        <v>2</v>
      </c>
      <c r="C1603" s="9">
        <f t="shared" si="126"/>
        <v>5</v>
      </c>
      <c r="D1603" s="9">
        <f t="shared" si="127"/>
        <v>21</v>
      </c>
      <c r="E1603" s="8" t="str">
        <f t="shared" si="128"/>
        <v>20130521</v>
      </c>
      <c r="F1603" s="24">
        <v>41415</v>
      </c>
      <c r="G1603" s="25">
        <f t="shared" ref="G1603:G1666" si="129">F1603</f>
        <v>41415</v>
      </c>
    </row>
    <row r="1604" spans="1:7">
      <c r="A1604" s="9">
        <f t="shared" si="125"/>
        <v>2013</v>
      </c>
      <c r="B1604" s="9">
        <f>VLOOKUP($C1604,Quarter_Month!$A$1:$B$13,2)</f>
        <v>2</v>
      </c>
      <c r="C1604" s="9">
        <f t="shared" si="126"/>
        <v>5</v>
      </c>
      <c r="D1604" s="9">
        <f t="shared" si="127"/>
        <v>22</v>
      </c>
      <c r="E1604" s="8" t="str">
        <f t="shared" si="128"/>
        <v>20130522</v>
      </c>
      <c r="F1604" s="24">
        <v>41416</v>
      </c>
      <c r="G1604" s="25">
        <f t="shared" si="129"/>
        <v>41416</v>
      </c>
    </row>
    <row r="1605" spans="1:7">
      <c r="A1605" s="9">
        <f t="shared" si="125"/>
        <v>2013</v>
      </c>
      <c r="B1605" s="9">
        <f>VLOOKUP($C1605,Quarter_Month!$A$1:$B$13,2)</f>
        <v>2</v>
      </c>
      <c r="C1605" s="9">
        <f t="shared" si="126"/>
        <v>5</v>
      </c>
      <c r="D1605" s="9">
        <f t="shared" si="127"/>
        <v>23</v>
      </c>
      <c r="E1605" s="8" t="str">
        <f t="shared" si="128"/>
        <v>20130523</v>
      </c>
      <c r="F1605" s="24">
        <v>41417</v>
      </c>
      <c r="G1605" s="25">
        <f t="shared" si="129"/>
        <v>41417</v>
      </c>
    </row>
    <row r="1606" spans="1:7">
      <c r="A1606" s="9">
        <f t="shared" si="125"/>
        <v>2013</v>
      </c>
      <c r="B1606" s="9">
        <f>VLOOKUP($C1606,Quarter_Month!$A$1:$B$13,2)</f>
        <v>2</v>
      </c>
      <c r="C1606" s="9">
        <f t="shared" si="126"/>
        <v>5</v>
      </c>
      <c r="D1606" s="9">
        <f t="shared" si="127"/>
        <v>24</v>
      </c>
      <c r="E1606" s="8" t="str">
        <f t="shared" si="128"/>
        <v>20130524</v>
      </c>
      <c r="F1606" s="24">
        <v>41418</v>
      </c>
      <c r="G1606" s="25">
        <f t="shared" si="129"/>
        <v>41418</v>
      </c>
    </row>
    <row r="1607" spans="1:7">
      <c r="A1607" s="9">
        <f t="shared" si="125"/>
        <v>2013</v>
      </c>
      <c r="B1607" s="9">
        <f>VLOOKUP($C1607,Quarter_Month!$A$1:$B$13,2)</f>
        <v>2</v>
      </c>
      <c r="C1607" s="9">
        <f t="shared" si="126"/>
        <v>5</v>
      </c>
      <c r="D1607" s="9">
        <f t="shared" si="127"/>
        <v>25</v>
      </c>
      <c r="E1607" s="8" t="str">
        <f t="shared" si="128"/>
        <v>20130525</v>
      </c>
      <c r="F1607" s="24">
        <v>41419</v>
      </c>
      <c r="G1607" s="25">
        <f t="shared" si="129"/>
        <v>41419</v>
      </c>
    </row>
    <row r="1608" spans="1:7">
      <c r="A1608" s="9">
        <f t="shared" si="125"/>
        <v>2013</v>
      </c>
      <c r="B1608" s="9">
        <f>VLOOKUP($C1608,Quarter_Month!$A$1:$B$13,2)</f>
        <v>2</v>
      </c>
      <c r="C1608" s="9">
        <f t="shared" si="126"/>
        <v>5</v>
      </c>
      <c r="D1608" s="9">
        <f t="shared" si="127"/>
        <v>26</v>
      </c>
      <c r="E1608" s="8" t="str">
        <f t="shared" si="128"/>
        <v>20130526</v>
      </c>
      <c r="F1608" s="24">
        <v>41420</v>
      </c>
      <c r="G1608" s="25">
        <f t="shared" si="129"/>
        <v>41420</v>
      </c>
    </row>
    <row r="1609" spans="1:7">
      <c r="A1609" s="9">
        <f t="shared" si="125"/>
        <v>2013</v>
      </c>
      <c r="B1609" s="9">
        <f>VLOOKUP($C1609,Quarter_Month!$A$1:$B$13,2)</f>
        <v>2</v>
      </c>
      <c r="C1609" s="9">
        <f t="shared" si="126"/>
        <v>5</v>
      </c>
      <c r="D1609" s="9">
        <f t="shared" si="127"/>
        <v>27</v>
      </c>
      <c r="E1609" s="8" t="str">
        <f t="shared" si="128"/>
        <v>20130527</v>
      </c>
      <c r="F1609" s="24">
        <v>41421</v>
      </c>
      <c r="G1609" s="25">
        <f t="shared" si="129"/>
        <v>41421</v>
      </c>
    </row>
    <row r="1610" spans="1:7">
      <c r="A1610" s="9">
        <f t="shared" si="125"/>
        <v>2013</v>
      </c>
      <c r="B1610" s="9">
        <f>VLOOKUP($C1610,Quarter_Month!$A$1:$B$13,2)</f>
        <v>2</v>
      </c>
      <c r="C1610" s="9">
        <f t="shared" si="126"/>
        <v>5</v>
      </c>
      <c r="D1610" s="9">
        <f t="shared" si="127"/>
        <v>28</v>
      </c>
      <c r="E1610" s="8" t="str">
        <f t="shared" si="128"/>
        <v>20130528</v>
      </c>
      <c r="F1610" s="24">
        <v>41422</v>
      </c>
      <c r="G1610" s="25">
        <f t="shared" si="129"/>
        <v>41422</v>
      </c>
    </row>
    <row r="1611" spans="1:7">
      <c r="A1611" s="9">
        <f t="shared" si="125"/>
        <v>2013</v>
      </c>
      <c r="B1611" s="9">
        <f>VLOOKUP($C1611,Quarter_Month!$A$1:$B$13,2)</f>
        <v>2</v>
      </c>
      <c r="C1611" s="9">
        <f t="shared" si="126"/>
        <v>5</v>
      </c>
      <c r="D1611" s="9">
        <f t="shared" si="127"/>
        <v>29</v>
      </c>
      <c r="E1611" s="8" t="str">
        <f t="shared" si="128"/>
        <v>20130529</v>
      </c>
      <c r="F1611" s="24">
        <v>41423</v>
      </c>
      <c r="G1611" s="25">
        <f t="shared" si="129"/>
        <v>41423</v>
      </c>
    </row>
    <row r="1612" spans="1:7">
      <c r="A1612" s="9">
        <f t="shared" si="125"/>
        <v>2013</v>
      </c>
      <c r="B1612" s="9">
        <f>VLOOKUP($C1612,Quarter_Month!$A$1:$B$13,2)</f>
        <v>2</v>
      </c>
      <c r="C1612" s="9">
        <f t="shared" si="126"/>
        <v>5</v>
      </c>
      <c r="D1612" s="9">
        <f t="shared" si="127"/>
        <v>30</v>
      </c>
      <c r="E1612" s="8" t="str">
        <f t="shared" si="128"/>
        <v>20130530</v>
      </c>
      <c r="F1612" s="24">
        <v>41424</v>
      </c>
      <c r="G1612" s="25">
        <f t="shared" si="129"/>
        <v>41424</v>
      </c>
    </row>
    <row r="1613" spans="1:7">
      <c r="A1613" s="9">
        <f t="shared" si="125"/>
        <v>2013</v>
      </c>
      <c r="B1613" s="9">
        <f>VLOOKUP($C1613,Quarter_Month!$A$1:$B$13,2)</f>
        <v>2</v>
      </c>
      <c r="C1613" s="9">
        <f t="shared" si="126"/>
        <v>5</v>
      </c>
      <c r="D1613" s="9">
        <f t="shared" si="127"/>
        <v>31</v>
      </c>
      <c r="E1613" s="8" t="str">
        <f t="shared" si="128"/>
        <v>20130531</v>
      </c>
      <c r="F1613" s="24">
        <v>41425</v>
      </c>
      <c r="G1613" s="25">
        <f t="shared" si="129"/>
        <v>41425</v>
      </c>
    </row>
    <row r="1614" spans="1:7">
      <c r="A1614" s="9">
        <f t="shared" si="125"/>
        <v>2013</v>
      </c>
      <c r="B1614" s="9">
        <f>VLOOKUP($C1614,Quarter_Month!$A$1:$B$13,2)</f>
        <v>2</v>
      </c>
      <c r="C1614" s="9">
        <f t="shared" si="126"/>
        <v>6</v>
      </c>
      <c r="D1614" s="9">
        <f t="shared" si="127"/>
        <v>1</v>
      </c>
      <c r="E1614" s="8" t="str">
        <f t="shared" si="128"/>
        <v>20130601</v>
      </c>
      <c r="F1614" s="24">
        <v>41426</v>
      </c>
      <c r="G1614" s="25">
        <f t="shared" si="129"/>
        <v>41426</v>
      </c>
    </row>
    <row r="1615" spans="1:7">
      <c r="A1615" s="9">
        <f t="shared" si="125"/>
        <v>2013</v>
      </c>
      <c r="B1615" s="9">
        <f>VLOOKUP($C1615,Quarter_Month!$A$1:$B$13,2)</f>
        <v>2</v>
      </c>
      <c r="C1615" s="9">
        <f t="shared" si="126"/>
        <v>6</v>
      </c>
      <c r="D1615" s="9">
        <f t="shared" si="127"/>
        <v>2</v>
      </c>
      <c r="E1615" s="8" t="str">
        <f t="shared" si="128"/>
        <v>20130602</v>
      </c>
      <c r="F1615" s="24">
        <v>41427</v>
      </c>
      <c r="G1615" s="25">
        <f t="shared" si="129"/>
        <v>41427</v>
      </c>
    </row>
    <row r="1616" spans="1:7">
      <c r="A1616" s="9">
        <f t="shared" si="125"/>
        <v>2013</v>
      </c>
      <c r="B1616" s="9">
        <f>VLOOKUP($C1616,Quarter_Month!$A$1:$B$13,2)</f>
        <v>2</v>
      </c>
      <c r="C1616" s="9">
        <f t="shared" si="126"/>
        <v>6</v>
      </c>
      <c r="D1616" s="9">
        <f t="shared" si="127"/>
        <v>3</v>
      </c>
      <c r="E1616" s="8" t="str">
        <f t="shared" si="128"/>
        <v>20130603</v>
      </c>
      <c r="F1616" s="24">
        <v>41428</v>
      </c>
      <c r="G1616" s="25">
        <f t="shared" si="129"/>
        <v>41428</v>
      </c>
    </row>
    <row r="1617" spans="1:7">
      <c r="A1617" s="9">
        <f t="shared" si="125"/>
        <v>2013</v>
      </c>
      <c r="B1617" s="9">
        <f>VLOOKUP($C1617,Quarter_Month!$A$1:$B$13,2)</f>
        <v>2</v>
      </c>
      <c r="C1617" s="9">
        <f t="shared" si="126"/>
        <v>6</v>
      </c>
      <c r="D1617" s="9">
        <f t="shared" si="127"/>
        <v>4</v>
      </c>
      <c r="E1617" s="8" t="str">
        <f t="shared" si="128"/>
        <v>20130604</v>
      </c>
      <c r="F1617" s="24">
        <v>41429</v>
      </c>
      <c r="G1617" s="25">
        <f t="shared" si="129"/>
        <v>41429</v>
      </c>
    </row>
    <row r="1618" spans="1:7">
      <c r="A1618" s="9">
        <f t="shared" si="125"/>
        <v>2013</v>
      </c>
      <c r="B1618" s="9">
        <f>VLOOKUP($C1618,Quarter_Month!$A$1:$B$13,2)</f>
        <v>2</v>
      </c>
      <c r="C1618" s="9">
        <f t="shared" si="126"/>
        <v>6</v>
      </c>
      <c r="D1618" s="9">
        <f t="shared" si="127"/>
        <v>5</v>
      </c>
      <c r="E1618" s="8" t="str">
        <f t="shared" si="128"/>
        <v>20130605</v>
      </c>
      <c r="F1618" s="24">
        <v>41430</v>
      </c>
      <c r="G1618" s="25">
        <f t="shared" si="129"/>
        <v>41430</v>
      </c>
    </row>
    <row r="1619" spans="1:7">
      <c r="A1619" s="9">
        <f t="shared" si="125"/>
        <v>2013</v>
      </c>
      <c r="B1619" s="9">
        <f>VLOOKUP($C1619,Quarter_Month!$A$1:$B$13,2)</f>
        <v>2</v>
      </c>
      <c r="C1619" s="9">
        <f t="shared" si="126"/>
        <v>6</v>
      </c>
      <c r="D1619" s="9">
        <f t="shared" si="127"/>
        <v>6</v>
      </c>
      <c r="E1619" s="8" t="str">
        <f t="shared" si="128"/>
        <v>20130606</v>
      </c>
      <c r="F1619" s="24">
        <v>41431</v>
      </c>
      <c r="G1619" s="25">
        <f t="shared" si="129"/>
        <v>41431</v>
      </c>
    </row>
    <row r="1620" spans="1:7">
      <c r="A1620" s="9">
        <f t="shared" si="125"/>
        <v>2013</v>
      </c>
      <c r="B1620" s="9">
        <f>VLOOKUP($C1620,Quarter_Month!$A$1:$B$13,2)</f>
        <v>2</v>
      </c>
      <c r="C1620" s="9">
        <f t="shared" si="126"/>
        <v>6</v>
      </c>
      <c r="D1620" s="9">
        <f t="shared" si="127"/>
        <v>7</v>
      </c>
      <c r="E1620" s="8" t="str">
        <f t="shared" si="128"/>
        <v>20130607</v>
      </c>
      <c r="F1620" s="24">
        <v>41432</v>
      </c>
      <c r="G1620" s="25">
        <f t="shared" si="129"/>
        <v>41432</v>
      </c>
    </row>
    <row r="1621" spans="1:7">
      <c r="A1621" s="9">
        <f t="shared" si="125"/>
        <v>2013</v>
      </c>
      <c r="B1621" s="9">
        <f>VLOOKUP($C1621,Quarter_Month!$A$1:$B$13,2)</f>
        <v>2</v>
      </c>
      <c r="C1621" s="9">
        <f t="shared" si="126"/>
        <v>6</v>
      </c>
      <c r="D1621" s="9">
        <f t="shared" si="127"/>
        <v>8</v>
      </c>
      <c r="E1621" s="8" t="str">
        <f t="shared" si="128"/>
        <v>20130608</v>
      </c>
      <c r="F1621" s="24">
        <v>41433</v>
      </c>
      <c r="G1621" s="25">
        <f t="shared" si="129"/>
        <v>41433</v>
      </c>
    </row>
    <row r="1622" spans="1:7">
      <c r="A1622" s="9">
        <f t="shared" si="125"/>
        <v>2013</v>
      </c>
      <c r="B1622" s="9">
        <f>VLOOKUP($C1622,Quarter_Month!$A$1:$B$13,2)</f>
        <v>2</v>
      </c>
      <c r="C1622" s="9">
        <f t="shared" si="126"/>
        <v>6</v>
      </c>
      <c r="D1622" s="9">
        <f t="shared" si="127"/>
        <v>9</v>
      </c>
      <c r="E1622" s="8" t="str">
        <f t="shared" si="128"/>
        <v>20130609</v>
      </c>
      <c r="F1622" s="24">
        <v>41434</v>
      </c>
      <c r="G1622" s="25">
        <f t="shared" si="129"/>
        <v>41434</v>
      </c>
    </row>
    <row r="1623" spans="1:7">
      <c r="A1623" s="9">
        <f t="shared" si="125"/>
        <v>2013</v>
      </c>
      <c r="B1623" s="9">
        <f>VLOOKUP($C1623,Quarter_Month!$A$1:$B$13,2)</f>
        <v>2</v>
      </c>
      <c r="C1623" s="9">
        <f t="shared" si="126"/>
        <v>6</v>
      </c>
      <c r="D1623" s="9">
        <f t="shared" si="127"/>
        <v>10</v>
      </c>
      <c r="E1623" s="8" t="str">
        <f t="shared" si="128"/>
        <v>20130610</v>
      </c>
      <c r="F1623" s="24">
        <v>41435</v>
      </c>
      <c r="G1623" s="25">
        <f t="shared" si="129"/>
        <v>41435</v>
      </c>
    </row>
    <row r="1624" spans="1:7">
      <c r="A1624" s="9">
        <f t="shared" si="125"/>
        <v>2013</v>
      </c>
      <c r="B1624" s="9">
        <f>VLOOKUP($C1624,Quarter_Month!$A$1:$B$13,2)</f>
        <v>2</v>
      </c>
      <c r="C1624" s="9">
        <f t="shared" si="126"/>
        <v>6</v>
      </c>
      <c r="D1624" s="9">
        <f t="shared" si="127"/>
        <v>11</v>
      </c>
      <c r="E1624" s="8" t="str">
        <f t="shared" si="128"/>
        <v>20130611</v>
      </c>
      <c r="F1624" s="24">
        <v>41436</v>
      </c>
      <c r="G1624" s="25">
        <f t="shared" si="129"/>
        <v>41436</v>
      </c>
    </row>
    <row r="1625" spans="1:7">
      <c r="A1625" s="9">
        <f t="shared" si="125"/>
        <v>2013</v>
      </c>
      <c r="B1625" s="9">
        <f>VLOOKUP($C1625,Quarter_Month!$A$1:$B$13,2)</f>
        <v>2</v>
      </c>
      <c r="C1625" s="9">
        <f t="shared" si="126"/>
        <v>6</v>
      </c>
      <c r="D1625" s="9">
        <f t="shared" si="127"/>
        <v>12</v>
      </c>
      <c r="E1625" s="8" t="str">
        <f t="shared" si="128"/>
        <v>20130612</v>
      </c>
      <c r="F1625" s="24">
        <v>41437</v>
      </c>
      <c r="G1625" s="25">
        <f t="shared" si="129"/>
        <v>41437</v>
      </c>
    </row>
    <row r="1626" spans="1:7">
      <c r="A1626" s="9">
        <f t="shared" si="125"/>
        <v>2013</v>
      </c>
      <c r="B1626" s="9">
        <f>VLOOKUP($C1626,Quarter_Month!$A$1:$B$13,2)</f>
        <v>2</v>
      </c>
      <c r="C1626" s="9">
        <f t="shared" si="126"/>
        <v>6</v>
      </c>
      <c r="D1626" s="9">
        <f t="shared" si="127"/>
        <v>13</v>
      </c>
      <c r="E1626" s="8" t="str">
        <f t="shared" si="128"/>
        <v>20130613</v>
      </c>
      <c r="F1626" s="24">
        <v>41438</v>
      </c>
      <c r="G1626" s="25">
        <f t="shared" si="129"/>
        <v>41438</v>
      </c>
    </row>
    <row r="1627" spans="1:7">
      <c r="A1627" s="9">
        <f t="shared" si="125"/>
        <v>2013</v>
      </c>
      <c r="B1627" s="9">
        <f>VLOOKUP($C1627,Quarter_Month!$A$1:$B$13,2)</f>
        <v>2</v>
      </c>
      <c r="C1627" s="9">
        <f t="shared" si="126"/>
        <v>6</v>
      </c>
      <c r="D1627" s="9">
        <f t="shared" si="127"/>
        <v>14</v>
      </c>
      <c r="E1627" s="8" t="str">
        <f t="shared" si="128"/>
        <v>20130614</v>
      </c>
      <c r="F1627" s="24">
        <v>41439</v>
      </c>
      <c r="G1627" s="25">
        <f t="shared" si="129"/>
        <v>41439</v>
      </c>
    </row>
    <row r="1628" spans="1:7">
      <c r="A1628" s="9">
        <f t="shared" si="125"/>
        <v>2013</v>
      </c>
      <c r="B1628" s="9">
        <f>VLOOKUP($C1628,Quarter_Month!$A$1:$B$13,2)</f>
        <v>2</v>
      </c>
      <c r="C1628" s="9">
        <f t="shared" si="126"/>
        <v>6</v>
      </c>
      <c r="D1628" s="9">
        <f t="shared" si="127"/>
        <v>15</v>
      </c>
      <c r="E1628" s="8" t="str">
        <f t="shared" si="128"/>
        <v>20130615</v>
      </c>
      <c r="F1628" s="24">
        <v>41440</v>
      </c>
      <c r="G1628" s="25">
        <f t="shared" si="129"/>
        <v>41440</v>
      </c>
    </row>
    <row r="1629" spans="1:7">
      <c r="A1629" s="9">
        <f t="shared" si="125"/>
        <v>2013</v>
      </c>
      <c r="B1629" s="9">
        <f>VLOOKUP($C1629,Quarter_Month!$A$1:$B$13,2)</f>
        <v>2</v>
      </c>
      <c r="C1629" s="9">
        <f t="shared" si="126"/>
        <v>6</v>
      </c>
      <c r="D1629" s="9">
        <f t="shared" si="127"/>
        <v>16</v>
      </c>
      <c r="E1629" s="8" t="str">
        <f t="shared" si="128"/>
        <v>20130616</v>
      </c>
      <c r="F1629" s="24">
        <v>41441</v>
      </c>
      <c r="G1629" s="25">
        <f t="shared" si="129"/>
        <v>41441</v>
      </c>
    </row>
    <row r="1630" spans="1:7">
      <c r="A1630" s="9">
        <f t="shared" si="125"/>
        <v>2013</v>
      </c>
      <c r="B1630" s="9">
        <f>VLOOKUP($C1630,Quarter_Month!$A$1:$B$13,2)</f>
        <v>2</v>
      </c>
      <c r="C1630" s="9">
        <f t="shared" si="126"/>
        <v>6</v>
      </c>
      <c r="D1630" s="9">
        <f t="shared" si="127"/>
        <v>17</v>
      </c>
      <c r="E1630" s="8" t="str">
        <f t="shared" si="128"/>
        <v>20130617</v>
      </c>
      <c r="F1630" s="24">
        <v>41442</v>
      </c>
      <c r="G1630" s="25">
        <f t="shared" si="129"/>
        <v>41442</v>
      </c>
    </row>
    <row r="1631" spans="1:7">
      <c r="A1631" s="9">
        <f t="shared" si="125"/>
        <v>2013</v>
      </c>
      <c r="B1631" s="9">
        <f>VLOOKUP($C1631,Quarter_Month!$A$1:$B$13,2)</f>
        <v>2</v>
      </c>
      <c r="C1631" s="9">
        <f t="shared" si="126"/>
        <v>6</v>
      </c>
      <c r="D1631" s="9">
        <f t="shared" si="127"/>
        <v>18</v>
      </c>
      <c r="E1631" s="8" t="str">
        <f t="shared" si="128"/>
        <v>20130618</v>
      </c>
      <c r="F1631" s="24">
        <v>41443</v>
      </c>
      <c r="G1631" s="25">
        <f t="shared" si="129"/>
        <v>41443</v>
      </c>
    </row>
    <row r="1632" spans="1:7">
      <c r="A1632" s="9">
        <f t="shared" si="125"/>
        <v>2013</v>
      </c>
      <c r="B1632" s="9">
        <f>VLOOKUP($C1632,Quarter_Month!$A$1:$B$13,2)</f>
        <v>2</v>
      </c>
      <c r="C1632" s="9">
        <f t="shared" si="126"/>
        <v>6</v>
      </c>
      <c r="D1632" s="9">
        <f t="shared" si="127"/>
        <v>19</v>
      </c>
      <c r="E1632" s="8" t="str">
        <f t="shared" si="128"/>
        <v>20130619</v>
      </c>
      <c r="F1632" s="24">
        <v>41444</v>
      </c>
      <c r="G1632" s="25">
        <f t="shared" si="129"/>
        <v>41444</v>
      </c>
    </row>
    <row r="1633" spans="1:7">
      <c r="A1633" s="9">
        <f t="shared" si="125"/>
        <v>2013</v>
      </c>
      <c r="B1633" s="9">
        <f>VLOOKUP($C1633,Quarter_Month!$A$1:$B$13,2)</f>
        <v>2</v>
      </c>
      <c r="C1633" s="9">
        <f t="shared" si="126"/>
        <v>6</v>
      </c>
      <c r="D1633" s="9">
        <f t="shared" si="127"/>
        <v>20</v>
      </c>
      <c r="E1633" s="8" t="str">
        <f t="shared" si="128"/>
        <v>20130620</v>
      </c>
      <c r="F1633" s="24">
        <v>41445</v>
      </c>
      <c r="G1633" s="25">
        <f t="shared" si="129"/>
        <v>41445</v>
      </c>
    </row>
    <row r="1634" spans="1:7">
      <c r="A1634" s="9">
        <f t="shared" si="125"/>
        <v>2013</v>
      </c>
      <c r="B1634" s="9">
        <f>VLOOKUP($C1634,Quarter_Month!$A$1:$B$13,2)</f>
        <v>2</v>
      </c>
      <c r="C1634" s="9">
        <f t="shared" si="126"/>
        <v>6</v>
      </c>
      <c r="D1634" s="9">
        <f t="shared" si="127"/>
        <v>21</v>
      </c>
      <c r="E1634" s="8" t="str">
        <f t="shared" si="128"/>
        <v>20130621</v>
      </c>
      <c r="F1634" s="24">
        <v>41446</v>
      </c>
      <c r="G1634" s="25">
        <f t="shared" si="129"/>
        <v>41446</v>
      </c>
    </row>
    <row r="1635" spans="1:7">
      <c r="A1635" s="9">
        <f t="shared" si="125"/>
        <v>2013</v>
      </c>
      <c r="B1635" s="9">
        <f>VLOOKUP($C1635,Quarter_Month!$A$1:$B$13,2)</f>
        <v>2</v>
      </c>
      <c r="C1635" s="9">
        <f t="shared" si="126"/>
        <v>6</v>
      </c>
      <c r="D1635" s="9">
        <f t="shared" si="127"/>
        <v>22</v>
      </c>
      <c r="E1635" s="8" t="str">
        <f t="shared" si="128"/>
        <v>20130622</v>
      </c>
      <c r="F1635" s="24">
        <v>41447</v>
      </c>
      <c r="G1635" s="25">
        <f t="shared" si="129"/>
        <v>41447</v>
      </c>
    </row>
    <row r="1636" spans="1:7">
      <c r="A1636" s="9">
        <f t="shared" si="125"/>
        <v>2013</v>
      </c>
      <c r="B1636" s="9">
        <f>VLOOKUP($C1636,Quarter_Month!$A$1:$B$13,2)</f>
        <v>2</v>
      </c>
      <c r="C1636" s="9">
        <f t="shared" si="126"/>
        <v>6</v>
      </c>
      <c r="D1636" s="9">
        <f t="shared" si="127"/>
        <v>23</v>
      </c>
      <c r="E1636" s="8" t="str">
        <f t="shared" si="128"/>
        <v>20130623</v>
      </c>
      <c r="F1636" s="24">
        <v>41448</v>
      </c>
      <c r="G1636" s="25">
        <f t="shared" si="129"/>
        <v>41448</v>
      </c>
    </row>
    <row r="1637" spans="1:7">
      <c r="A1637" s="9">
        <f t="shared" si="125"/>
        <v>2013</v>
      </c>
      <c r="B1637" s="9">
        <f>VLOOKUP($C1637,Quarter_Month!$A$1:$B$13,2)</f>
        <v>2</v>
      </c>
      <c r="C1637" s="9">
        <f t="shared" si="126"/>
        <v>6</v>
      </c>
      <c r="D1637" s="9">
        <f t="shared" si="127"/>
        <v>24</v>
      </c>
      <c r="E1637" s="8" t="str">
        <f t="shared" si="128"/>
        <v>20130624</v>
      </c>
      <c r="F1637" s="24">
        <v>41449</v>
      </c>
      <c r="G1637" s="25">
        <f t="shared" si="129"/>
        <v>41449</v>
      </c>
    </row>
    <row r="1638" spans="1:7">
      <c r="A1638" s="9">
        <f t="shared" si="125"/>
        <v>2013</v>
      </c>
      <c r="B1638" s="9">
        <f>VLOOKUP($C1638,Quarter_Month!$A$1:$B$13,2)</f>
        <v>2</v>
      </c>
      <c r="C1638" s="9">
        <f t="shared" si="126"/>
        <v>6</v>
      </c>
      <c r="D1638" s="9">
        <f t="shared" si="127"/>
        <v>25</v>
      </c>
      <c r="E1638" s="8" t="str">
        <f t="shared" si="128"/>
        <v>20130625</v>
      </c>
      <c r="F1638" s="24">
        <v>41450</v>
      </c>
      <c r="G1638" s="25">
        <f t="shared" si="129"/>
        <v>41450</v>
      </c>
    </row>
    <row r="1639" spans="1:7">
      <c r="A1639" s="9">
        <f t="shared" si="125"/>
        <v>2013</v>
      </c>
      <c r="B1639" s="9">
        <f>VLOOKUP($C1639,Quarter_Month!$A$1:$B$13,2)</f>
        <v>2</v>
      </c>
      <c r="C1639" s="9">
        <f t="shared" si="126"/>
        <v>6</v>
      </c>
      <c r="D1639" s="9">
        <f t="shared" si="127"/>
        <v>26</v>
      </c>
      <c r="E1639" s="8" t="str">
        <f t="shared" si="128"/>
        <v>20130626</v>
      </c>
      <c r="F1639" s="24">
        <v>41451</v>
      </c>
      <c r="G1639" s="25">
        <f t="shared" si="129"/>
        <v>41451</v>
      </c>
    </row>
    <row r="1640" spans="1:7">
      <c r="A1640" s="9">
        <f t="shared" si="125"/>
        <v>2013</v>
      </c>
      <c r="B1640" s="9">
        <f>VLOOKUP($C1640,Quarter_Month!$A$1:$B$13,2)</f>
        <v>2</v>
      </c>
      <c r="C1640" s="9">
        <f t="shared" si="126"/>
        <v>6</v>
      </c>
      <c r="D1640" s="9">
        <f t="shared" si="127"/>
        <v>27</v>
      </c>
      <c r="E1640" s="8" t="str">
        <f t="shared" si="128"/>
        <v>20130627</v>
      </c>
      <c r="F1640" s="24">
        <v>41452</v>
      </c>
      <c r="G1640" s="25">
        <f t="shared" si="129"/>
        <v>41452</v>
      </c>
    </row>
    <row r="1641" spans="1:7">
      <c r="A1641" s="9">
        <f t="shared" si="125"/>
        <v>2013</v>
      </c>
      <c r="B1641" s="9">
        <f>VLOOKUP($C1641,Quarter_Month!$A$1:$B$13,2)</f>
        <v>2</v>
      </c>
      <c r="C1641" s="9">
        <f t="shared" si="126"/>
        <v>6</v>
      </c>
      <c r="D1641" s="9">
        <f t="shared" si="127"/>
        <v>28</v>
      </c>
      <c r="E1641" s="8" t="str">
        <f t="shared" si="128"/>
        <v>20130628</v>
      </c>
      <c r="F1641" s="24">
        <v>41453</v>
      </c>
      <c r="G1641" s="25">
        <f t="shared" si="129"/>
        <v>41453</v>
      </c>
    </row>
    <row r="1642" spans="1:7">
      <c r="A1642" s="9">
        <f t="shared" si="125"/>
        <v>2013</v>
      </c>
      <c r="B1642" s="9">
        <f>VLOOKUP($C1642,Quarter_Month!$A$1:$B$13,2)</f>
        <v>2</v>
      </c>
      <c r="C1642" s="9">
        <f t="shared" si="126"/>
        <v>6</v>
      </c>
      <c r="D1642" s="9">
        <f t="shared" si="127"/>
        <v>29</v>
      </c>
      <c r="E1642" s="8" t="str">
        <f t="shared" si="128"/>
        <v>20130629</v>
      </c>
      <c r="F1642" s="24">
        <v>41454</v>
      </c>
      <c r="G1642" s="25">
        <f t="shared" si="129"/>
        <v>41454</v>
      </c>
    </row>
    <row r="1643" spans="1:7">
      <c r="A1643" s="9">
        <f t="shared" si="125"/>
        <v>2013</v>
      </c>
      <c r="B1643" s="9">
        <f>VLOOKUP($C1643,Quarter_Month!$A$1:$B$13,2)</f>
        <v>2</v>
      </c>
      <c r="C1643" s="9">
        <f t="shared" si="126"/>
        <v>6</v>
      </c>
      <c r="D1643" s="9">
        <f t="shared" si="127"/>
        <v>30</v>
      </c>
      <c r="E1643" s="8" t="str">
        <f t="shared" si="128"/>
        <v>20130630</v>
      </c>
      <c r="F1643" s="24">
        <v>41455</v>
      </c>
      <c r="G1643" s="25">
        <f t="shared" si="129"/>
        <v>41455</v>
      </c>
    </row>
    <row r="1644" spans="1:7">
      <c r="A1644" s="9">
        <f t="shared" ref="A1644:A1707" si="130">YEAR(F1644)</f>
        <v>2013</v>
      </c>
      <c r="B1644" s="9">
        <f>VLOOKUP($C1644,Quarter_Month!$A$1:$B$13,2)</f>
        <v>3</v>
      </c>
      <c r="C1644" s="9">
        <f t="shared" ref="C1644:C1707" si="131">MONTH(F1644)</f>
        <v>7</v>
      </c>
      <c r="D1644" s="9">
        <f t="shared" ref="D1644:D1707" si="132">DAY(F1644)</f>
        <v>1</v>
      </c>
      <c r="E1644" s="8" t="str">
        <f t="shared" ref="E1644:E1707" si="133">CONCATENATE(A1644,IF(LEN(C1644)=1,"0"&amp;C1644,C1644),IF(LEN(D1644)=1,"0"&amp;D1644,D1644))</f>
        <v>20130701</v>
      </c>
      <c r="F1644" s="24">
        <v>41456</v>
      </c>
      <c r="G1644" s="25">
        <f t="shared" si="129"/>
        <v>41456</v>
      </c>
    </row>
    <row r="1645" spans="1:7">
      <c r="A1645" s="9">
        <f t="shared" si="130"/>
        <v>2013</v>
      </c>
      <c r="B1645" s="9">
        <f>VLOOKUP($C1645,Quarter_Month!$A$1:$B$13,2)</f>
        <v>3</v>
      </c>
      <c r="C1645" s="9">
        <f t="shared" si="131"/>
        <v>7</v>
      </c>
      <c r="D1645" s="9">
        <f t="shared" si="132"/>
        <v>2</v>
      </c>
      <c r="E1645" s="8" t="str">
        <f t="shared" si="133"/>
        <v>20130702</v>
      </c>
      <c r="F1645" s="24">
        <v>41457</v>
      </c>
      <c r="G1645" s="25">
        <f t="shared" si="129"/>
        <v>41457</v>
      </c>
    </row>
    <row r="1646" spans="1:7">
      <c r="A1646" s="9">
        <f t="shared" si="130"/>
        <v>2013</v>
      </c>
      <c r="B1646" s="9">
        <f>VLOOKUP($C1646,Quarter_Month!$A$1:$B$13,2)</f>
        <v>3</v>
      </c>
      <c r="C1646" s="9">
        <f t="shared" si="131"/>
        <v>7</v>
      </c>
      <c r="D1646" s="9">
        <f t="shared" si="132"/>
        <v>3</v>
      </c>
      <c r="E1646" s="8" t="str">
        <f t="shared" si="133"/>
        <v>20130703</v>
      </c>
      <c r="F1646" s="24">
        <v>41458</v>
      </c>
      <c r="G1646" s="25">
        <f t="shared" si="129"/>
        <v>41458</v>
      </c>
    </row>
    <row r="1647" spans="1:7">
      <c r="A1647" s="9">
        <f t="shared" si="130"/>
        <v>2013</v>
      </c>
      <c r="B1647" s="9">
        <f>VLOOKUP($C1647,Quarter_Month!$A$1:$B$13,2)</f>
        <v>3</v>
      </c>
      <c r="C1647" s="9">
        <f t="shared" si="131"/>
        <v>7</v>
      </c>
      <c r="D1647" s="9">
        <f t="shared" si="132"/>
        <v>4</v>
      </c>
      <c r="E1647" s="8" t="str">
        <f t="shared" si="133"/>
        <v>20130704</v>
      </c>
      <c r="F1647" s="24">
        <v>41459</v>
      </c>
      <c r="G1647" s="25">
        <f t="shared" si="129"/>
        <v>41459</v>
      </c>
    </row>
    <row r="1648" spans="1:7">
      <c r="A1648" s="9">
        <f t="shared" si="130"/>
        <v>2013</v>
      </c>
      <c r="B1648" s="9">
        <f>VLOOKUP($C1648,Quarter_Month!$A$1:$B$13,2)</f>
        <v>3</v>
      </c>
      <c r="C1648" s="9">
        <f t="shared" si="131"/>
        <v>7</v>
      </c>
      <c r="D1648" s="9">
        <f t="shared" si="132"/>
        <v>5</v>
      </c>
      <c r="E1648" s="8" t="str">
        <f t="shared" si="133"/>
        <v>20130705</v>
      </c>
      <c r="F1648" s="24">
        <v>41460</v>
      </c>
      <c r="G1648" s="25">
        <f t="shared" si="129"/>
        <v>41460</v>
      </c>
    </row>
    <row r="1649" spans="1:7">
      <c r="A1649" s="9">
        <f t="shared" si="130"/>
        <v>2013</v>
      </c>
      <c r="B1649" s="9">
        <f>VLOOKUP($C1649,Quarter_Month!$A$1:$B$13,2)</f>
        <v>3</v>
      </c>
      <c r="C1649" s="9">
        <f t="shared" si="131"/>
        <v>7</v>
      </c>
      <c r="D1649" s="9">
        <f t="shared" si="132"/>
        <v>6</v>
      </c>
      <c r="E1649" s="8" t="str">
        <f t="shared" si="133"/>
        <v>20130706</v>
      </c>
      <c r="F1649" s="24">
        <v>41461</v>
      </c>
      <c r="G1649" s="25">
        <f t="shared" si="129"/>
        <v>41461</v>
      </c>
    </row>
    <row r="1650" spans="1:7">
      <c r="A1650" s="9">
        <f t="shared" si="130"/>
        <v>2013</v>
      </c>
      <c r="B1650" s="9">
        <f>VLOOKUP($C1650,Quarter_Month!$A$1:$B$13,2)</f>
        <v>3</v>
      </c>
      <c r="C1650" s="9">
        <f t="shared" si="131"/>
        <v>7</v>
      </c>
      <c r="D1650" s="9">
        <f t="shared" si="132"/>
        <v>7</v>
      </c>
      <c r="E1650" s="8" t="str">
        <f t="shared" si="133"/>
        <v>20130707</v>
      </c>
      <c r="F1650" s="24">
        <v>41462</v>
      </c>
      <c r="G1650" s="25">
        <f t="shared" si="129"/>
        <v>41462</v>
      </c>
    </row>
    <row r="1651" spans="1:7">
      <c r="A1651" s="9">
        <f t="shared" si="130"/>
        <v>2013</v>
      </c>
      <c r="B1651" s="9">
        <f>VLOOKUP($C1651,Quarter_Month!$A$1:$B$13,2)</f>
        <v>3</v>
      </c>
      <c r="C1651" s="9">
        <f t="shared" si="131"/>
        <v>7</v>
      </c>
      <c r="D1651" s="9">
        <f t="shared" si="132"/>
        <v>8</v>
      </c>
      <c r="E1651" s="8" t="str">
        <f t="shared" si="133"/>
        <v>20130708</v>
      </c>
      <c r="F1651" s="24">
        <v>41463</v>
      </c>
      <c r="G1651" s="25">
        <f t="shared" si="129"/>
        <v>41463</v>
      </c>
    </row>
    <row r="1652" spans="1:7">
      <c r="A1652" s="9">
        <f t="shared" si="130"/>
        <v>2013</v>
      </c>
      <c r="B1652" s="9">
        <f>VLOOKUP($C1652,Quarter_Month!$A$1:$B$13,2)</f>
        <v>3</v>
      </c>
      <c r="C1652" s="9">
        <f t="shared" si="131"/>
        <v>7</v>
      </c>
      <c r="D1652" s="9">
        <f t="shared" si="132"/>
        <v>9</v>
      </c>
      <c r="E1652" s="8" t="str">
        <f t="shared" si="133"/>
        <v>20130709</v>
      </c>
      <c r="F1652" s="24">
        <v>41464</v>
      </c>
      <c r="G1652" s="25">
        <f t="shared" si="129"/>
        <v>41464</v>
      </c>
    </row>
    <row r="1653" spans="1:7">
      <c r="A1653" s="9">
        <f t="shared" si="130"/>
        <v>2013</v>
      </c>
      <c r="B1653" s="9">
        <f>VLOOKUP($C1653,Quarter_Month!$A$1:$B$13,2)</f>
        <v>3</v>
      </c>
      <c r="C1653" s="9">
        <f t="shared" si="131"/>
        <v>7</v>
      </c>
      <c r="D1653" s="9">
        <f t="shared" si="132"/>
        <v>10</v>
      </c>
      <c r="E1653" s="8" t="str">
        <f t="shared" si="133"/>
        <v>20130710</v>
      </c>
      <c r="F1653" s="24">
        <v>41465</v>
      </c>
      <c r="G1653" s="25">
        <f t="shared" si="129"/>
        <v>41465</v>
      </c>
    </row>
    <row r="1654" spans="1:7">
      <c r="A1654" s="9">
        <f t="shared" si="130"/>
        <v>2013</v>
      </c>
      <c r="B1654" s="9">
        <f>VLOOKUP($C1654,Quarter_Month!$A$1:$B$13,2)</f>
        <v>3</v>
      </c>
      <c r="C1654" s="9">
        <f t="shared" si="131"/>
        <v>7</v>
      </c>
      <c r="D1654" s="9">
        <f t="shared" si="132"/>
        <v>11</v>
      </c>
      <c r="E1654" s="8" t="str">
        <f t="shared" si="133"/>
        <v>20130711</v>
      </c>
      <c r="F1654" s="24">
        <v>41466</v>
      </c>
      <c r="G1654" s="25">
        <f t="shared" si="129"/>
        <v>41466</v>
      </c>
    </row>
    <row r="1655" spans="1:7">
      <c r="A1655" s="9">
        <f t="shared" si="130"/>
        <v>2013</v>
      </c>
      <c r="B1655" s="9">
        <f>VLOOKUP($C1655,Quarter_Month!$A$1:$B$13,2)</f>
        <v>3</v>
      </c>
      <c r="C1655" s="9">
        <f t="shared" si="131"/>
        <v>7</v>
      </c>
      <c r="D1655" s="9">
        <f t="shared" si="132"/>
        <v>12</v>
      </c>
      <c r="E1655" s="8" t="str">
        <f t="shared" si="133"/>
        <v>20130712</v>
      </c>
      <c r="F1655" s="24">
        <v>41467</v>
      </c>
      <c r="G1655" s="25">
        <f t="shared" si="129"/>
        <v>41467</v>
      </c>
    </row>
    <row r="1656" spans="1:7">
      <c r="A1656" s="9">
        <f t="shared" si="130"/>
        <v>2013</v>
      </c>
      <c r="B1656" s="9">
        <f>VLOOKUP($C1656,Quarter_Month!$A$1:$B$13,2)</f>
        <v>3</v>
      </c>
      <c r="C1656" s="9">
        <f t="shared" si="131"/>
        <v>7</v>
      </c>
      <c r="D1656" s="9">
        <f t="shared" si="132"/>
        <v>13</v>
      </c>
      <c r="E1656" s="8" t="str">
        <f t="shared" si="133"/>
        <v>20130713</v>
      </c>
      <c r="F1656" s="24">
        <v>41468</v>
      </c>
      <c r="G1656" s="25">
        <f t="shared" si="129"/>
        <v>41468</v>
      </c>
    </row>
    <row r="1657" spans="1:7">
      <c r="A1657" s="9">
        <f t="shared" si="130"/>
        <v>2013</v>
      </c>
      <c r="B1657" s="9">
        <f>VLOOKUP($C1657,Quarter_Month!$A$1:$B$13,2)</f>
        <v>3</v>
      </c>
      <c r="C1657" s="9">
        <f t="shared" si="131"/>
        <v>7</v>
      </c>
      <c r="D1657" s="9">
        <f t="shared" si="132"/>
        <v>14</v>
      </c>
      <c r="E1657" s="8" t="str">
        <f t="shared" si="133"/>
        <v>20130714</v>
      </c>
      <c r="F1657" s="24">
        <v>41469</v>
      </c>
      <c r="G1657" s="25">
        <f t="shared" si="129"/>
        <v>41469</v>
      </c>
    </row>
    <row r="1658" spans="1:7">
      <c r="A1658" s="9">
        <f t="shared" si="130"/>
        <v>2013</v>
      </c>
      <c r="B1658" s="9">
        <f>VLOOKUP($C1658,Quarter_Month!$A$1:$B$13,2)</f>
        <v>3</v>
      </c>
      <c r="C1658" s="9">
        <f t="shared" si="131"/>
        <v>7</v>
      </c>
      <c r="D1658" s="9">
        <f t="shared" si="132"/>
        <v>15</v>
      </c>
      <c r="E1658" s="8" t="str">
        <f t="shared" si="133"/>
        <v>20130715</v>
      </c>
      <c r="F1658" s="24">
        <v>41470</v>
      </c>
      <c r="G1658" s="25">
        <f t="shared" si="129"/>
        <v>41470</v>
      </c>
    </row>
    <row r="1659" spans="1:7">
      <c r="A1659" s="9">
        <f t="shared" si="130"/>
        <v>2013</v>
      </c>
      <c r="B1659" s="9">
        <f>VLOOKUP($C1659,Quarter_Month!$A$1:$B$13,2)</f>
        <v>3</v>
      </c>
      <c r="C1659" s="9">
        <f t="shared" si="131"/>
        <v>7</v>
      </c>
      <c r="D1659" s="9">
        <f t="shared" si="132"/>
        <v>16</v>
      </c>
      <c r="E1659" s="8" t="str">
        <f t="shared" si="133"/>
        <v>20130716</v>
      </c>
      <c r="F1659" s="24">
        <v>41471</v>
      </c>
      <c r="G1659" s="25">
        <f t="shared" si="129"/>
        <v>41471</v>
      </c>
    </row>
    <row r="1660" spans="1:7">
      <c r="A1660" s="9">
        <f t="shared" si="130"/>
        <v>2013</v>
      </c>
      <c r="B1660" s="9">
        <f>VLOOKUP($C1660,Quarter_Month!$A$1:$B$13,2)</f>
        <v>3</v>
      </c>
      <c r="C1660" s="9">
        <f t="shared" si="131"/>
        <v>7</v>
      </c>
      <c r="D1660" s="9">
        <f t="shared" si="132"/>
        <v>17</v>
      </c>
      <c r="E1660" s="8" t="str">
        <f t="shared" si="133"/>
        <v>20130717</v>
      </c>
      <c r="F1660" s="24">
        <v>41472</v>
      </c>
      <c r="G1660" s="25">
        <f t="shared" si="129"/>
        <v>41472</v>
      </c>
    </row>
    <row r="1661" spans="1:7">
      <c r="A1661" s="9">
        <f t="shared" si="130"/>
        <v>2013</v>
      </c>
      <c r="B1661" s="9">
        <f>VLOOKUP($C1661,Quarter_Month!$A$1:$B$13,2)</f>
        <v>3</v>
      </c>
      <c r="C1661" s="9">
        <f t="shared" si="131"/>
        <v>7</v>
      </c>
      <c r="D1661" s="9">
        <f t="shared" si="132"/>
        <v>18</v>
      </c>
      <c r="E1661" s="8" t="str">
        <f t="shared" si="133"/>
        <v>20130718</v>
      </c>
      <c r="F1661" s="24">
        <v>41473</v>
      </c>
      <c r="G1661" s="25">
        <f t="shared" si="129"/>
        <v>41473</v>
      </c>
    </row>
    <row r="1662" spans="1:7">
      <c r="A1662" s="9">
        <f t="shared" si="130"/>
        <v>2013</v>
      </c>
      <c r="B1662" s="9">
        <f>VLOOKUP($C1662,Quarter_Month!$A$1:$B$13,2)</f>
        <v>3</v>
      </c>
      <c r="C1662" s="9">
        <f t="shared" si="131"/>
        <v>7</v>
      </c>
      <c r="D1662" s="9">
        <f t="shared" si="132"/>
        <v>19</v>
      </c>
      <c r="E1662" s="8" t="str">
        <f t="shared" si="133"/>
        <v>20130719</v>
      </c>
      <c r="F1662" s="24">
        <v>41474</v>
      </c>
      <c r="G1662" s="25">
        <f t="shared" si="129"/>
        <v>41474</v>
      </c>
    </row>
    <row r="1663" spans="1:7">
      <c r="A1663" s="9">
        <f t="shared" si="130"/>
        <v>2013</v>
      </c>
      <c r="B1663" s="9">
        <f>VLOOKUP($C1663,Quarter_Month!$A$1:$B$13,2)</f>
        <v>3</v>
      </c>
      <c r="C1663" s="9">
        <f t="shared" si="131"/>
        <v>7</v>
      </c>
      <c r="D1663" s="9">
        <f t="shared" si="132"/>
        <v>20</v>
      </c>
      <c r="E1663" s="8" t="str">
        <f t="shared" si="133"/>
        <v>20130720</v>
      </c>
      <c r="F1663" s="24">
        <v>41475</v>
      </c>
      <c r="G1663" s="25">
        <f t="shared" si="129"/>
        <v>41475</v>
      </c>
    </row>
    <row r="1664" spans="1:7">
      <c r="A1664" s="9">
        <f t="shared" si="130"/>
        <v>2013</v>
      </c>
      <c r="B1664" s="9">
        <f>VLOOKUP($C1664,Quarter_Month!$A$1:$B$13,2)</f>
        <v>3</v>
      </c>
      <c r="C1664" s="9">
        <f t="shared" si="131"/>
        <v>7</v>
      </c>
      <c r="D1664" s="9">
        <f t="shared" si="132"/>
        <v>21</v>
      </c>
      <c r="E1664" s="8" t="str">
        <f t="shared" si="133"/>
        <v>20130721</v>
      </c>
      <c r="F1664" s="24">
        <v>41476</v>
      </c>
      <c r="G1664" s="25">
        <f t="shared" si="129"/>
        <v>41476</v>
      </c>
    </row>
    <row r="1665" spans="1:7">
      <c r="A1665" s="9">
        <f t="shared" si="130"/>
        <v>2013</v>
      </c>
      <c r="B1665" s="9">
        <f>VLOOKUP($C1665,Quarter_Month!$A$1:$B$13,2)</f>
        <v>3</v>
      </c>
      <c r="C1665" s="9">
        <f t="shared" si="131"/>
        <v>7</v>
      </c>
      <c r="D1665" s="9">
        <f t="shared" si="132"/>
        <v>22</v>
      </c>
      <c r="E1665" s="8" t="str">
        <f t="shared" si="133"/>
        <v>20130722</v>
      </c>
      <c r="F1665" s="24">
        <v>41477</v>
      </c>
      <c r="G1665" s="25">
        <f t="shared" si="129"/>
        <v>41477</v>
      </c>
    </row>
    <row r="1666" spans="1:7">
      <c r="A1666" s="9">
        <f t="shared" si="130"/>
        <v>2013</v>
      </c>
      <c r="B1666" s="9">
        <f>VLOOKUP($C1666,Quarter_Month!$A$1:$B$13,2)</f>
        <v>3</v>
      </c>
      <c r="C1666" s="9">
        <f t="shared" si="131"/>
        <v>7</v>
      </c>
      <c r="D1666" s="9">
        <f t="shared" si="132"/>
        <v>23</v>
      </c>
      <c r="E1666" s="8" t="str">
        <f t="shared" si="133"/>
        <v>20130723</v>
      </c>
      <c r="F1666" s="24">
        <v>41478</v>
      </c>
      <c r="G1666" s="25">
        <f t="shared" si="129"/>
        <v>41478</v>
      </c>
    </row>
    <row r="1667" spans="1:7">
      <c r="A1667" s="9">
        <f t="shared" si="130"/>
        <v>2013</v>
      </c>
      <c r="B1667" s="9">
        <f>VLOOKUP($C1667,Quarter_Month!$A$1:$B$13,2)</f>
        <v>3</v>
      </c>
      <c r="C1667" s="9">
        <f t="shared" si="131"/>
        <v>7</v>
      </c>
      <c r="D1667" s="9">
        <f t="shared" si="132"/>
        <v>24</v>
      </c>
      <c r="E1667" s="8" t="str">
        <f t="shared" si="133"/>
        <v>20130724</v>
      </c>
      <c r="F1667" s="24">
        <v>41479</v>
      </c>
      <c r="G1667" s="25">
        <f t="shared" ref="G1667:G1730" si="134">F1667</f>
        <v>41479</v>
      </c>
    </row>
    <row r="1668" spans="1:7">
      <c r="A1668" s="9">
        <f t="shared" si="130"/>
        <v>2013</v>
      </c>
      <c r="B1668" s="9">
        <f>VLOOKUP($C1668,Quarter_Month!$A$1:$B$13,2)</f>
        <v>3</v>
      </c>
      <c r="C1668" s="9">
        <f t="shared" si="131"/>
        <v>7</v>
      </c>
      <c r="D1668" s="9">
        <f t="shared" si="132"/>
        <v>25</v>
      </c>
      <c r="E1668" s="8" t="str">
        <f t="shared" si="133"/>
        <v>20130725</v>
      </c>
      <c r="F1668" s="24">
        <v>41480</v>
      </c>
      <c r="G1668" s="25">
        <f t="shared" si="134"/>
        <v>41480</v>
      </c>
    </row>
    <row r="1669" spans="1:7">
      <c r="A1669" s="9">
        <f t="shared" si="130"/>
        <v>2013</v>
      </c>
      <c r="B1669" s="9">
        <f>VLOOKUP($C1669,Quarter_Month!$A$1:$B$13,2)</f>
        <v>3</v>
      </c>
      <c r="C1669" s="9">
        <f t="shared" si="131"/>
        <v>7</v>
      </c>
      <c r="D1669" s="9">
        <f t="shared" si="132"/>
        <v>26</v>
      </c>
      <c r="E1669" s="8" t="str">
        <f t="shared" si="133"/>
        <v>20130726</v>
      </c>
      <c r="F1669" s="24">
        <v>41481</v>
      </c>
      <c r="G1669" s="25">
        <f t="shared" si="134"/>
        <v>41481</v>
      </c>
    </row>
    <row r="1670" spans="1:7">
      <c r="A1670" s="9">
        <f t="shared" si="130"/>
        <v>2013</v>
      </c>
      <c r="B1670" s="9">
        <f>VLOOKUP($C1670,Quarter_Month!$A$1:$B$13,2)</f>
        <v>3</v>
      </c>
      <c r="C1670" s="9">
        <f t="shared" si="131"/>
        <v>7</v>
      </c>
      <c r="D1670" s="9">
        <f t="shared" si="132"/>
        <v>27</v>
      </c>
      <c r="E1670" s="8" t="str">
        <f t="shared" si="133"/>
        <v>20130727</v>
      </c>
      <c r="F1670" s="24">
        <v>41482</v>
      </c>
      <c r="G1670" s="25">
        <f t="shared" si="134"/>
        <v>41482</v>
      </c>
    </row>
    <row r="1671" spans="1:7">
      <c r="A1671" s="9">
        <f t="shared" si="130"/>
        <v>2013</v>
      </c>
      <c r="B1671" s="9">
        <f>VLOOKUP($C1671,Quarter_Month!$A$1:$B$13,2)</f>
        <v>3</v>
      </c>
      <c r="C1671" s="9">
        <f t="shared" si="131"/>
        <v>7</v>
      </c>
      <c r="D1671" s="9">
        <f t="shared" si="132"/>
        <v>28</v>
      </c>
      <c r="E1671" s="8" t="str">
        <f t="shared" si="133"/>
        <v>20130728</v>
      </c>
      <c r="F1671" s="24">
        <v>41483</v>
      </c>
      <c r="G1671" s="25">
        <f t="shared" si="134"/>
        <v>41483</v>
      </c>
    </row>
    <row r="1672" spans="1:7">
      <c r="A1672" s="9">
        <f t="shared" si="130"/>
        <v>2013</v>
      </c>
      <c r="B1672" s="9">
        <f>VLOOKUP($C1672,Quarter_Month!$A$1:$B$13,2)</f>
        <v>3</v>
      </c>
      <c r="C1672" s="9">
        <f t="shared" si="131"/>
        <v>7</v>
      </c>
      <c r="D1672" s="9">
        <f t="shared" si="132"/>
        <v>29</v>
      </c>
      <c r="E1672" s="8" t="str">
        <f t="shared" si="133"/>
        <v>20130729</v>
      </c>
      <c r="F1672" s="24">
        <v>41484</v>
      </c>
      <c r="G1672" s="25">
        <f t="shared" si="134"/>
        <v>41484</v>
      </c>
    </row>
    <row r="1673" spans="1:7">
      <c r="A1673" s="9">
        <f t="shared" si="130"/>
        <v>2013</v>
      </c>
      <c r="B1673" s="9">
        <f>VLOOKUP($C1673,Quarter_Month!$A$1:$B$13,2)</f>
        <v>3</v>
      </c>
      <c r="C1673" s="9">
        <f t="shared" si="131"/>
        <v>7</v>
      </c>
      <c r="D1673" s="9">
        <f t="shared" si="132"/>
        <v>30</v>
      </c>
      <c r="E1673" s="8" t="str">
        <f t="shared" si="133"/>
        <v>20130730</v>
      </c>
      <c r="F1673" s="24">
        <v>41485</v>
      </c>
      <c r="G1673" s="25">
        <f t="shared" si="134"/>
        <v>41485</v>
      </c>
    </row>
    <row r="1674" spans="1:7">
      <c r="A1674" s="9">
        <f t="shared" si="130"/>
        <v>2013</v>
      </c>
      <c r="B1674" s="9">
        <f>VLOOKUP($C1674,Quarter_Month!$A$1:$B$13,2)</f>
        <v>3</v>
      </c>
      <c r="C1674" s="9">
        <f t="shared" si="131"/>
        <v>7</v>
      </c>
      <c r="D1674" s="9">
        <f t="shared" si="132"/>
        <v>31</v>
      </c>
      <c r="E1674" s="8" t="str">
        <f t="shared" si="133"/>
        <v>20130731</v>
      </c>
      <c r="F1674" s="24">
        <v>41486</v>
      </c>
      <c r="G1674" s="25">
        <f t="shared" si="134"/>
        <v>41486</v>
      </c>
    </row>
    <row r="1675" spans="1:7">
      <c r="A1675" s="9">
        <f t="shared" si="130"/>
        <v>2013</v>
      </c>
      <c r="B1675" s="9">
        <f>VLOOKUP($C1675,Quarter_Month!$A$1:$B$13,2)</f>
        <v>3</v>
      </c>
      <c r="C1675" s="9">
        <f t="shared" si="131"/>
        <v>8</v>
      </c>
      <c r="D1675" s="9">
        <f t="shared" si="132"/>
        <v>1</v>
      </c>
      <c r="E1675" s="8" t="str">
        <f t="shared" si="133"/>
        <v>20130801</v>
      </c>
      <c r="F1675" s="24">
        <v>41487</v>
      </c>
      <c r="G1675" s="25">
        <f t="shared" si="134"/>
        <v>41487</v>
      </c>
    </row>
    <row r="1676" spans="1:7">
      <c r="A1676" s="9">
        <f t="shared" si="130"/>
        <v>2013</v>
      </c>
      <c r="B1676" s="9">
        <f>VLOOKUP($C1676,Quarter_Month!$A$1:$B$13,2)</f>
        <v>3</v>
      </c>
      <c r="C1676" s="9">
        <f t="shared" si="131"/>
        <v>8</v>
      </c>
      <c r="D1676" s="9">
        <f t="shared" si="132"/>
        <v>2</v>
      </c>
      <c r="E1676" s="8" t="str">
        <f t="shared" si="133"/>
        <v>20130802</v>
      </c>
      <c r="F1676" s="24">
        <v>41488</v>
      </c>
      <c r="G1676" s="25">
        <f t="shared" si="134"/>
        <v>41488</v>
      </c>
    </row>
    <row r="1677" spans="1:7">
      <c r="A1677" s="9">
        <f t="shared" si="130"/>
        <v>2013</v>
      </c>
      <c r="B1677" s="9">
        <f>VLOOKUP($C1677,Quarter_Month!$A$1:$B$13,2)</f>
        <v>3</v>
      </c>
      <c r="C1677" s="9">
        <f t="shared" si="131"/>
        <v>8</v>
      </c>
      <c r="D1677" s="9">
        <f t="shared" si="132"/>
        <v>3</v>
      </c>
      <c r="E1677" s="8" t="str">
        <f t="shared" si="133"/>
        <v>20130803</v>
      </c>
      <c r="F1677" s="24">
        <v>41489</v>
      </c>
      <c r="G1677" s="25">
        <f t="shared" si="134"/>
        <v>41489</v>
      </c>
    </row>
    <row r="1678" spans="1:7">
      <c r="A1678" s="9">
        <f t="shared" si="130"/>
        <v>2013</v>
      </c>
      <c r="B1678" s="9">
        <f>VLOOKUP($C1678,Quarter_Month!$A$1:$B$13,2)</f>
        <v>3</v>
      </c>
      <c r="C1678" s="9">
        <f t="shared" si="131"/>
        <v>8</v>
      </c>
      <c r="D1678" s="9">
        <f t="shared" si="132"/>
        <v>4</v>
      </c>
      <c r="E1678" s="8" t="str">
        <f t="shared" si="133"/>
        <v>20130804</v>
      </c>
      <c r="F1678" s="24">
        <v>41490</v>
      </c>
      <c r="G1678" s="25">
        <f t="shared" si="134"/>
        <v>41490</v>
      </c>
    </row>
    <row r="1679" spans="1:7">
      <c r="A1679" s="9">
        <f t="shared" si="130"/>
        <v>2013</v>
      </c>
      <c r="B1679" s="9">
        <f>VLOOKUP($C1679,Quarter_Month!$A$1:$B$13,2)</f>
        <v>3</v>
      </c>
      <c r="C1679" s="9">
        <f t="shared" si="131"/>
        <v>8</v>
      </c>
      <c r="D1679" s="9">
        <f t="shared" si="132"/>
        <v>5</v>
      </c>
      <c r="E1679" s="8" t="str">
        <f t="shared" si="133"/>
        <v>20130805</v>
      </c>
      <c r="F1679" s="24">
        <v>41491</v>
      </c>
      <c r="G1679" s="25">
        <f t="shared" si="134"/>
        <v>41491</v>
      </c>
    </row>
    <row r="1680" spans="1:7">
      <c r="A1680" s="9">
        <f t="shared" si="130"/>
        <v>2013</v>
      </c>
      <c r="B1680" s="9">
        <f>VLOOKUP($C1680,Quarter_Month!$A$1:$B$13,2)</f>
        <v>3</v>
      </c>
      <c r="C1680" s="9">
        <f t="shared" si="131"/>
        <v>8</v>
      </c>
      <c r="D1680" s="9">
        <f t="shared" si="132"/>
        <v>6</v>
      </c>
      <c r="E1680" s="8" t="str">
        <f t="shared" si="133"/>
        <v>20130806</v>
      </c>
      <c r="F1680" s="24">
        <v>41492</v>
      </c>
      <c r="G1680" s="25">
        <f t="shared" si="134"/>
        <v>41492</v>
      </c>
    </row>
    <row r="1681" spans="1:7">
      <c r="A1681" s="9">
        <f t="shared" si="130"/>
        <v>2013</v>
      </c>
      <c r="B1681" s="9">
        <f>VLOOKUP($C1681,Quarter_Month!$A$1:$B$13,2)</f>
        <v>3</v>
      </c>
      <c r="C1681" s="9">
        <f t="shared" si="131"/>
        <v>8</v>
      </c>
      <c r="D1681" s="9">
        <f t="shared" si="132"/>
        <v>7</v>
      </c>
      <c r="E1681" s="8" t="str">
        <f t="shared" si="133"/>
        <v>20130807</v>
      </c>
      <c r="F1681" s="24">
        <v>41493</v>
      </c>
      <c r="G1681" s="25">
        <f t="shared" si="134"/>
        <v>41493</v>
      </c>
    </row>
    <row r="1682" spans="1:7">
      <c r="A1682" s="9">
        <f t="shared" si="130"/>
        <v>2013</v>
      </c>
      <c r="B1682" s="9">
        <f>VLOOKUP($C1682,Quarter_Month!$A$1:$B$13,2)</f>
        <v>3</v>
      </c>
      <c r="C1682" s="9">
        <f t="shared" si="131"/>
        <v>8</v>
      </c>
      <c r="D1682" s="9">
        <f t="shared" si="132"/>
        <v>8</v>
      </c>
      <c r="E1682" s="8" t="str">
        <f t="shared" si="133"/>
        <v>20130808</v>
      </c>
      <c r="F1682" s="24">
        <v>41494</v>
      </c>
      <c r="G1682" s="25">
        <f t="shared" si="134"/>
        <v>41494</v>
      </c>
    </row>
    <row r="1683" spans="1:7">
      <c r="A1683" s="9">
        <f t="shared" si="130"/>
        <v>2013</v>
      </c>
      <c r="B1683" s="9">
        <f>VLOOKUP($C1683,Quarter_Month!$A$1:$B$13,2)</f>
        <v>3</v>
      </c>
      <c r="C1683" s="9">
        <f t="shared" si="131"/>
        <v>8</v>
      </c>
      <c r="D1683" s="9">
        <f t="shared" si="132"/>
        <v>9</v>
      </c>
      <c r="E1683" s="8" t="str">
        <f t="shared" si="133"/>
        <v>20130809</v>
      </c>
      <c r="F1683" s="24">
        <v>41495</v>
      </c>
      <c r="G1683" s="25">
        <f t="shared" si="134"/>
        <v>41495</v>
      </c>
    </row>
    <row r="1684" spans="1:7">
      <c r="A1684" s="9">
        <f t="shared" si="130"/>
        <v>2013</v>
      </c>
      <c r="B1684" s="9">
        <f>VLOOKUP($C1684,Quarter_Month!$A$1:$B$13,2)</f>
        <v>3</v>
      </c>
      <c r="C1684" s="9">
        <f t="shared" si="131"/>
        <v>8</v>
      </c>
      <c r="D1684" s="9">
        <f t="shared" si="132"/>
        <v>10</v>
      </c>
      <c r="E1684" s="8" t="str">
        <f t="shared" si="133"/>
        <v>20130810</v>
      </c>
      <c r="F1684" s="24">
        <v>41496</v>
      </c>
      <c r="G1684" s="25">
        <f t="shared" si="134"/>
        <v>41496</v>
      </c>
    </row>
    <row r="1685" spans="1:7">
      <c r="A1685" s="9">
        <f t="shared" si="130"/>
        <v>2013</v>
      </c>
      <c r="B1685" s="9">
        <f>VLOOKUP($C1685,Quarter_Month!$A$1:$B$13,2)</f>
        <v>3</v>
      </c>
      <c r="C1685" s="9">
        <f t="shared" si="131"/>
        <v>8</v>
      </c>
      <c r="D1685" s="9">
        <f t="shared" si="132"/>
        <v>11</v>
      </c>
      <c r="E1685" s="8" t="str">
        <f t="shared" si="133"/>
        <v>20130811</v>
      </c>
      <c r="F1685" s="24">
        <v>41497</v>
      </c>
      <c r="G1685" s="25">
        <f t="shared" si="134"/>
        <v>41497</v>
      </c>
    </row>
    <row r="1686" spans="1:7">
      <c r="A1686" s="9">
        <f t="shared" si="130"/>
        <v>2013</v>
      </c>
      <c r="B1686" s="9">
        <f>VLOOKUP($C1686,Quarter_Month!$A$1:$B$13,2)</f>
        <v>3</v>
      </c>
      <c r="C1686" s="9">
        <f t="shared" si="131"/>
        <v>8</v>
      </c>
      <c r="D1686" s="9">
        <f t="shared" si="132"/>
        <v>12</v>
      </c>
      <c r="E1686" s="8" t="str">
        <f t="shared" si="133"/>
        <v>20130812</v>
      </c>
      <c r="F1686" s="24">
        <v>41498</v>
      </c>
      <c r="G1686" s="25">
        <f t="shared" si="134"/>
        <v>41498</v>
      </c>
    </row>
    <row r="1687" spans="1:7">
      <c r="A1687" s="9">
        <f t="shared" si="130"/>
        <v>2013</v>
      </c>
      <c r="B1687" s="9">
        <f>VLOOKUP($C1687,Quarter_Month!$A$1:$B$13,2)</f>
        <v>3</v>
      </c>
      <c r="C1687" s="9">
        <f t="shared" si="131"/>
        <v>8</v>
      </c>
      <c r="D1687" s="9">
        <f t="shared" si="132"/>
        <v>13</v>
      </c>
      <c r="E1687" s="8" t="str">
        <f t="shared" si="133"/>
        <v>20130813</v>
      </c>
      <c r="F1687" s="24">
        <v>41499</v>
      </c>
      <c r="G1687" s="25">
        <f t="shared" si="134"/>
        <v>41499</v>
      </c>
    </row>
    <row r="1688" spans="1:7">
      <c r="A1688" s="9">
        <f t="shared" si="130"/>
        <v>2013</v>
      </c>
      <c r="B1688" s="9">
        <f>VLOOKUP($C1688,Quarter_Month!$A$1:$B$13,2)</f>
        <v>3</v>
      </c>
      <c r="C1688" s="9">
        <f t="shared" si="131"/>
        <v>8</v>
      </c>
      <c r="D1688" s="9">
        <f t="shared" si="132"/>
        <v>14</v>
      </c>
      <c r="E1688" s="8" t="str">
        <f t="shared" si="133"/>
        <v>20130814</v>
      </c>
      <c r="F1688" s="24">
        <v>41500</v>
      </c>
      <c r="G1688" s="25">
        <f t="shared" si="134"/>
        <v>41500</v>
      </c>
    </row>
    <row r="1689" spans="1:7">
      <c r="A1689" s="9">
        <f t="shared" si="130"/>
        <v>2013</v>
      </c>
      <c r="B1689" s="9">
        <f>VLOOKUP($C1689,Quarter_Month!$A$1:$B$13,2)</f>
        <v>3</v>
      </c>
      <c r="C1689" s="9">
        <f t="shared" si="131"/>
        <v>8</v>
      </c>
      <c r="D1689" s="9">
        <f t="shared" si="132"/>
        <v>15</v>
      </c>
      <c r="E1689" s="8" t="str">
        <f t="shared" si="133"/>
        <v>20130815</v>
      </c>
      <c r="F1689" s="24">
        <v>41501</v>
      </c>
      <c r="G1689" s="25">
        <f t="shared" si="134"/>
        <v>41501</v>
      </c>
    </row>
    <row r="1690" spans="1:7">
      <c r="A1690" s="9">
        <f t="shared" si="130"/>
        <v>2013</v>
      </c>
      <c r="B1690" s="9">
        <f>VLOOKUP($C1690,Quarter_Month!$A$1:$B$13,2)</f>
        <v>3</v>
      </c>
      <c r="C1690" s="9">
        <f t="shared" si="131"/>
        <v>8</v>
      </c>
      <c r="D1690" s="9">
        <f t="shared" si="132"/>
        <v>16</v>
      </c>
      <c r="E1690" s="8" t="str">
        <f t="shared" si="133"/>
        <v>20130816</v>
      </c>
      <c r="F1690" s="24">
        <v>41502</v>
      </c>
      <c r="G1690" s="25">
        <f t="shared" si="134"/>
        <v>41502</v>
      </c>
    </row>
    <row r="1691" spans="1:7">
      <c r="A1691" s="9">
        <f t="shared" si="130"/>
        <v>2013</v>
      </c>
      <c r="B1691" s="9">
        <f>VLOOKUP($C1691,Quarter_Month!$A$1:$B$13,2)</f>
        <v>3</v>
      </c>
      <c r="C1691" s="9">
        <f t="shared" si="131"/>
        <v>8</v>
      </c>
      <c r="D1691" s="9">
        <f t="shared" si="132"/>
        <v>17</v>
      </c>
      <c r="E1691" s="8" t="str">
        <f t="shared" si="133"/>
        <v>20130817</v>
      </c>
      <c r="F1691" s="24">
        <v>41503</v>
      </c>
      <c r="G1691" s="25">
        <f t="shared" si="134"/>
        <v>41503</v>
      </c>
    </row>
    <row r="1692" spans="1:7">
      <c r="A1692" s="9">
        <f t="shared" si="130"/>
        <v>2013</v>
      </c>
      <c r="B1692" s="9">
        <f>VLOOKUP($C1692,Quarter_Month!$A$1:$B$13,2)</f>
        <v>3</v>
      </c>
      <c r="C1692" s="9">
        <f t="shared" si="131"/>
        <v>8</v>
      </c>
      <c r="D1692" s="9">
        <f t="shared" si="132"/>
        <v>18</v>
      </c>
      <c r="E1692" s="8" t="str">
        <f t="shared" si="133"/>
        <v>20130818</v>
      </c>
      <c r="F1692" s="24">
        <v>41504</v>
      </c>
      <c r="G1692" s="25">
        <f t="shared" si="134"/>
        <v>41504</v>
      </c>
    </row>
    <row r="1693" spans="1:7">
      <c r="A1693" s="9">
        <f t="shared" si="130"/>
        <v>2013</v>
      </c>
      <c r="B1693" s="9">
        <f>VLOOKUP($C1693,Quarter_Month!$A$1:$B$13,2)</f>
        <v>3</v>
      </c>
      <c r="C1693" s="9">
        <f t="shared" si="131"/>
        <v>8</v>
      </c>
      <c r="D1693" s="9">
        <f t="shared" si="132"/>
        <v>19</v>
      </c>
      <c r="E1693" s="8" t="str">
        <f t="shared" si="133"/>
        <v>20130819</v>
      </c>
      <c r="F1693" s="24">
        <v>41505</v>
      </c>
      <c r="G1693" s="25">
        <f t="shared" si="134"/>
        <v>41505</v>
      </c>
    </row>
    <row r="1694" spans="1:7">
      <c r="A1694" s="9">
        <f t="shared" si="130"/>
        <v>2013</v>
      </c>
      <c r="B1694" s="9">
        <f>VLOOKUP($C1694,Quarter_Month!$A$1:$B$13,2)</f>
        <v>3</v>
      </c>
      <c r="C1694" s="9">
        <f t="shared" si="131"/>
        <v>8</v>
      </c>
      <c r="D1694" s="9">
        <f t="shared" si="132"/>
        <v>20</v>
      </c>
      <c r="E1694" s="8" t="str">
        <f t="shared" si="133"/>
        <v>20130820</v>
      </c>
      <c r="F1694" s="24">
        <v>41506</v>
      </c>
      <c r="G1694" s="25">
        <f t="shared" si="134"/>
        <v>41506</v>
      </c>
    </row>
    <row r="1695" spans="1:7">
      <c r="A1695" s="9">
        <f t="shared" si="130"/>
        <v>2013</v>
      </c>
      <c r="B1695" s="9">
        <f>VLOOKUP($C1695,Quarter_Month!$A$1:$B$13,2)</f>
        <v>3</v>
      </c>
      <c r="C1695" s="9">
        <f t="shared" si="131"/>
        <v>8</v>
      </c>
      <c r="D1695" s="9">
        <f t="shared" si="132"/>
        <v>21</v>
      </c>
      <c r="E1695" s="8" t="str">
        <f t="shared" si="133"/>
        <v>20130821</v>
      </c>
      <c r="F1695" s="24">
        <v>41507</v>
      </c>
      <c r="G1695" s="25">
        <f t="shared" si="134"/>
        <v>41507</v>
      </c>
    </row>
    <row r="1696" spans="1:7">
      <c r="A1696" s="9">
        <f t="shared" si="130"/>
        <v>2013</v>
      </c>
      <c r="B1696" s="9">
        <f>VLOOKUP($C1696,Quarter_Month!$A$1:$B$13,2)</f>
        <v>3</v>
      </c>
      <c r="C1696" s="9">
        <f t="shared" si="131"/>
        <v>8</v>
      </c>
      <c r="D1696" s="9">
        <f t="shared" si="132"/>
        <v>22</v>
      </c>
      <c r="E1696" s="8" t="str">
        <f t="shared" si="133"/>
        <v>20130822</v>
      </c>
      <c r="F1696" s="24">
        <v>41508</v>
      </c>
      <c r="G1696" s="25">
        <f t="shared" si="134"/>
        <v>41508</v>
      </c>
    </row>
    <row r="1697" spans="1:7">
      <c r="A1697" s="9">
        <f t="shared" si="130"/>
        <v>2013</v>
      </c>
      <c r="B1697" s="9">
        <f>VLOOKUP($C1697,Quarter_Month!$A$1:$B$13,2)</f>
        <v>3</v>
      </c>
      <c r="C1697" s="9">
        <f t="shared" si="131"/>
        <v>8</v>
      </c>
      <c r="D1697" s="9">
        <f t="shared" si="132"/>
        <v>23</v>
      </c>
      <c r="E1697" s="8" t="str">
        <f t="shared" si="133"/>
        <v>20130823</v>
      </c>
      <c r="F1697" s="24">
        <v>41509</v>
      </c>
      <c r="G1697" s="25">
        <f t="shared" si="134"/>
        <v>41509</v>
      </c>
    </row>
    <row r="1698" spans="1:7">
      <c r="A1698" s="9">
        <f t="shared" si="130"/>
        <v>2013</v>
      </c>
      <c r="B1698" s="9">
        <f>VLOOKUP($C1698,Quarter_Month!$A$1:$B$13,2)</f>
        <v>3</v>
      </c>
      <c r="C1698" s="9">
        <f t="shared" si="131"/>
        <v>8</v>
      </c>
      <c r="D1698" s="9">
        <f t="shared" si="132"/>
        <v>24</v>
      </c>
      <c r="E1698" s="8" t="str">
        <f t="shared" si="133"/>
        <v>20130824</v>
      </c>
      <c r="F1698" s="24">
        <v>41510</v>
      </c>
      <c r="G1698" s="25">
        <f t="shared" si="134"/>
        <v>41510</v>
      </c>
    </row>
    <row r="1699" spans="1:7">
      <c r="A1699" s="9">
        <f t="shared" si="130"/>
        <v>2013</v>
      </c>
      <c r="B1699" s="9">
        <f>VLOOKUP($C1699,Quarter_Month!$A$1:$B$13,2)</f>
        <v>3</v>
      </c>
      <c r="C1699" s="9">
        <f t="shared" si="131"/>
        <v>8</v>
      </c>
      <c r="D1699" s="9">
        <f t="shared" si="132"/>
        <v>25</v>
      </c>
      <c r="E1699" s="8" t="str">
        <f t="shared" si="133"/>
        <v>20130825</v>
      </c>
      <c r="F1699" s="24">
        <v>41511</v>
      </c>
      <c r="G1699" s="25">
        <f t="shared" si="134"/>
        <v>41511</v>
      </c>
    </row>
    <row r="1700" spans="1:7">
      <c r="A1700" s="9">
        <f t="shared" si="130"/>
        <v>2013</v>
      </c>
      <c r="B1700" s="9">
        <f>VLOOKUP($C1700,Quarter_Month!$A$1:$B$13,2)</f>
        <v>3</v>
      </c>
      <c r="C1700" s="9">
        <f t="shared" si="131"/>
        <v>8</v>
      </c>
      <c r="D1700" s="9">
        <f t="shared" si="132"/>
        <v>26</v>
      </c>
      <c r="E1700" s="8" t="str">
        <f t="shared" si="133"/>
        <v>20130826</v>
      </c>
      <c r="F1700" s="24">
        <v>41512</v>
      </c>
      <c r="G1700" s="25">
        <f t="shared" si="134"/>
        <v>41512</v>
      </c>
    </row>
    <row r="1701" spans="1:7">
      <c r="A1701" s="9">
        <f t="shared" si="130"/>
        <v>2013</v>
      </c>
      <c r="B1701" s="9">
        <f>VLOOKUP($C1701,Quarter_Month!$A$1:$B$13,2)</f>
        <v>3</v>
      </c>
      <c r="C1701" s="9">
        <f t="shared" si="131"/>
        <v>8</v>
      </c>
      <c r="D1701" s="9">
        <f t="shared" si="132"/>
        <v>27</v>
      </c>
      <c r="E1701" s="8" t="str">
        <f t="shared" si="133"/>
        <v>20130827</v>
      </c>
      <c r="F1701" s="24">
        <v>41513</v>
      </c>
      <c r="G1701" s="25">
        <f t="shared" si="134"/>
        <v>41513</v>
      </c>
    </row>
    <row r="1702" spans="1:7">
      <c r="A1702" s="9">
        <f t="shared" si="130"/>
        <v>2013</v>
      </c>
      <c r="B1702" s="9">
        <f>VLOOKUP($C1702,Quarter_Month!$A$1:$B$13,2)</f>
        <v>3</v>
      </c>
      <c r="C1702" s="9">
        <f t="shared" si="131"/>
        <v>8</v>
      </c>
      <c r="D1702" s="9">
        <f t="shared" si="132"/>
        <v>28</v>
      </c>
      <c r="E1702" s="8" t="str">
        <f t="shared" si="133"/>
        <v>20130828</v>
      </c>
      <c r="F1702" s="24">
        <v>41514</v>
      </c>
      <c r="G1702" s="25">
        <f t="shared" si="134"/>
        <v>41514</v>
      </c>
    </row>
    <row r="1703" spans="1:7">
      <c r="A1703" s="9">
        <f t="shared" si="130"/>
        <v>2013</v>
      </c>
      <c r="B1703" s="9">
        <f>VLOOKUP($C1703,Quarter_Month!$A$1:$B$13,2)</f>
        <v>3</v>
      </c>
      <c r="C1703" s="9">
        <f t="shared" si="131"/>
        <v>8</v>
      </c>
      <c r="D1703" s="9">
        <f t="shared" si="132"/>
        <v>29</v>
      </c>
      <c r="E1703" s="8" t="str">
        <f t="shared" si="133"/>
        <v>20130829</v>
      </c>
      <c r="F1703" s="24">
        <v>41515</v>
      </c>
      <c r="G1703" s="25">
        <f t="shared" si="134"/>
        <v>41515</v>
      </c>
    </row>
    <row r="1704" spans="1:7">
      <c r="A1704" s="9">
        <f t="shared" si="130"/>
        <v>2013</v>
      </c>
      <c r="B1704" s="9">
        <f>VLOOKUP($C1704,Quarter_Month!$A$1:$B$13,2)</f>
        <v>3</v>
      </c>
      <c r="C1704" s="9">
        <f t="shared" si="131"/>
        <v>8</v>
      </c>
      <c r="D1704" s="9">
        <f t="shared" si="132"/>
        <v>30</v>
      </c>
      <c r="E1704" s="8" t="str">
        <f t="shared" si="133"/>
        <v>20130830</v>
      </c>
      <c r="F1704" s="24">
        <v>41516</v>
      </c>
      <c r="G1704" s="25">
        <f t="shared" si="134"/>
        <v>41516</v>
      </c>
    </row>
    <row r="1705" spans="1:7">
      <c r="A1705" s="9">
        <f t="shared" si="130"/>
        <v>2013</v>
      </c>
      <c r="B1705" s="9">
        <f>VLOOKUP($C1705,Quarter_Month!$A$1:$B$13,2)</f>
        <v>3</v>
      </c>
      <c r="C1705" s="9">
        <f t="shared" si="131"/>
        <v>8</v>
      </c>
      <c r="D1705" s="9">
        <f t="shared" si="132"/>
        <v>31</v>
      </c>
      <c r="E1705" s="8" t="str">
        <f t="shared" si="133"/>
        <v>20130831</v>
      </c>
      <c r="F1705" s="24">
        <v>41517</v>
      </c>
      <c r="G1705" s="25">
        <f t="shared" si="134"/>
        <v>41517</v>
      </c>
    </row>
    <row r="1706" spans="1:7">
      <c r="A1706" s="9">
        <f t="shared" si="130"/>
        <v>2013</v>
      </c>
      <c r="B1706" s="9">
        <f>VLOOKUP($C1706,Quarter_Month!$A$1:$B$13,2)</f>
        <v>3</v>
      </c>
      <c r="C1706" s="9">
        <f t="shared" si="131"/>
        <v>9</v>
      </c>
      <c r="D1706" s="9">
        <f t="shared" si="132"/>
        <v>1</v>
      </c>
      <c r="E1706" s="8" t="str">
        <f t="shared" si="133"/>
        <v>20130901</v>
      </c>
      <c r="F1706" s="24">
        <v>41518</v>
      </c>
      <c r="G1706" s="25">
        <f t="shared" si="134"/>
        <v>41518</v>
      </c>
    </row>
    <row r="1707" spans="1:7">
      <c r="A1707" s="9">
        <f t="shared" si="130"/>
        <v>2013</v>
      </c>
      <c r="B1707" s="9">
        <f>VLOOKUP($C1707,Quarter_Month!$A$1:$B$13,2)</f>
        <v>3</v>
      </c>
      <c r="C1707" s="9">
        <f t="shared" si="131"/>
        <v>9</v>
      </c>
      <c r="D1707" s="9">
        <f t="shared" si="132"/>
        <v>2</v>
      </c>
      <c r="E1707" s="8" t="str">
        <f t="shared" si="133"/>
        <v>20130902</v>
      </c>
      <c r="F1707" s="24">
        <v>41519</v>
      </c>
      <c r="G1707" s="25">
        <f t="shared" si="134"/>
        <v>41519</v>
      </c>
    </row>
    <row r="1708" spans="1:7">
      <c r="A1708" s="9">
        <f t="shared" ref="A1708:A1771" si="135">YEAR(F1708)</f>
        <v>2013</v>
      </c>
      <c r="B1708" s="9">
        <f>VLOOKUP($C1708,Quarter_Month!$A$1:$B$13,2)</f>
        <v>3</v>
      </c>
      <c r="C1708" s="9">
        <f t="shared" ref="C1708:C1771" si="136">MONTH(F1708)</f>
        <v>9</v>
      </c>
      <c r="D1708" s="9">
        <f t="shared" ref="D1708:D1771" si="137">DAY(F1708)</f>
        <v>3</v>
      </c>
      <c r="E1708" s="8" t="str">
        <f t="shared" ref="E1708:E1771" si="138">CONCATENATE(A1708,IF(LEN(C1708)=1,"0"&amp;C1708,C1708),IF(LEN(D1708)=1,"0"&amp;D1708,D1708))</f>
        <v>20130903</v>
      </c>
      <c r="F1708" s="24">
        <v>41520</v>
      </c>
      <c r="G1708" s="25">
        <f t="shared" si="134"/>
        <v>41520</v>
      </c>
    </row>
    <row r="1709" spans="1:7">
      <c r="A1709" s="9">
        <f t="shared" si="135"/>
        <v>2013</v>
      </c>
      <c r="B1709" s="9">
        <f>VLOOKUP($C1709,Quarter_Month!$A$1:$B$13,2)</f>
        <v>3</v>
      </c>
      <c r="C1709" s="9">
        <f t="shared" si="136"/>
        <v>9</v>
      </c>
      <c r="D1709" s="9">
        <f t="shared" si="137"/>
        <v>4</v>
      </c>
      <c r="E1709" s="8" t="str">
        <f t="shared" si="138"/>
        <v>20130904</v>
      </c>
      <c r="F1709" s="24">
        <v>41521</v>
      </c>
      <c r="G1709" s="25">
        <f t="shared" si="134"/>
        <v>41521</v>
      </c>
    </row>
    <row r="1710" spans="1:7">
      <c r="A1710" s="9">
        <f t="shared" si="135"/>
        <v>2013</v>
      </c>
      <c r="B1710" s="9">
        <f>VLOOKUP($C1710,Quarter_Month!$A$1:$B$13,2)</f>
        <v>3</v>
      </c>
      <c r="C1710" s="9">
        <f t="shared" si="136"/>
        <v>9</v>
      </c>
      <c r="D1710" s="9">
        <f t="shared" si="137"/>
        <v>5</v>
      </c>
      <c r="E1710" s="8" t="str">
        <f t="shared" si="138"/>
        <v>20130905</v>
      </c>
      <c r="F1710" s="24">
        <v>41522</v>
      </c>
      <c r="G1710" s="25">
        <f t="shared" si="134"/>
        <v>41522</v>
      </c>
    </row>
    <row r="1711" spans="1:7">
      <c r="A1711" s="9">
        <f t="shared" si="135"/>
        <v>2013</v>
      </c>
      <c r="B1711" s="9">
        <f>VLOOKUP($C1711,Quarter_Month!$A$1:$B$13,2)</f>
        <v>3</v>
      </c>
      <c r="C1711" s="9">
        <f t="shared" si="136"/>
        <v>9</v>
      </c>
      <c r="D1711" s="9">
        <f t="shared" si="137"/>
        <v>6</v>
      </c>
      <c r="E1711" s="8" t="str">
        <f t="shared" si="138"/>
        <v>20130906</v>
      </c>
      <c r="F1711" s="24">
        <v>41523</v>
      </c>
      <c r="G1711" s="25">
        <f t="shared" si="134"/>
        <v>41523</v>
      </c>
    </row>
    <row r="1712" spans="1:7">
      <c r="A1712" s="9">
        <f t="shared" si="135"/>
        <v>2013</v>
      </c>
      <c r="B1712" s="9">
        <f>VLOOKUP($C1712,Quarter_Month!$A$1:$B$13,2)</f>
        <v>3</v>
      </c>
      <c r="C1712" s="9">
        <f t="shared" si="136"/>
        <v>9</v>
      </c>
      <c r="D1712" s="9">
        <f t="shared" si="137"/>
        <v>7</v>
      </c>
      <c r="E1712" s="8" t="str">
        <f t="shared" si="138"/>
        <v>20130907</v>
      </c>
      <c r="F1712" s="24">
        <v>41524</v>
      </c>
      <c r="G1712" s="25">
        <f t="shared" si="134"/>
        <v>41524</v>
      </c>
    </row>
    <row r="1713" spans="1:7">
      <c r="A1713" s="9">
        <f t="shared" si="135"/>
        <v>2013</v>
      </c>
      <c r="B1713" s="9">
        <f>VLOOKUP($C1713,Quarter_Month!$A$1:$B$13,2)</f>
        <v>3</v>
      </c>
      <c r="C1713" s="9">
        <f t="shared" si="136"/>
        <v>9</v>
      </c>
      <c r="D1713" s="9">
        <f t="shared" si="137"/>
        <v>8</v>
      </c>
      <c r="E1713" s="8" t="str">
        <f t="shared" si="138"/>
        <v>20130908</v>
      </c>
      <c r="F1713" s="24">
        <v>41525</v>
      </c>
      <c r="G1713" s="25">
        <f t="shared" si="134"/>
        <v>41525</v>
      </c>
    </row>
    <row r="1714" spans="1:7">
      <c r="A1714" s="9">
        <f t="shared" si="135"/>
        <v>2013</v>
      </c>
      <c r="B1714" s="9">
        <f>VLOOKUP($C1714,Quarter_Month!$A$1:$B$13,2)</f>
        <v>3</v>
      </c>
      <c r="C1714" s="9">
        <f t="shared" si="136"/>
        <v>9</v>
      </c>
      <c r="D1714" s="9">
        <f t="shared" si="137"/>
        <v>9</v>
      </c>
      <c r="E1714" s="8" t="str">
        <f t="shared" si="138"/>
        <v>20130909</v>
      </c>
      <c r="F1714" s="24">
        <v>41526</v>
      </c>
      <c r="G1714" s="25">
        <f t="shared" si="134"/>
        <v>41526</v>
      </c>
    </row>
    <row r="1715" spans="1:7">
      <c r="A1715" s="9">
        <f t="shared" si="135"/>
        <v>2013</v>
      </c>
      <c r="B1715" s="9">
        <f>VLOOKUP($C1715,Quarter_Month!$A$1:$B$13,2)</f>
        <v>3</v>
      </c>
      <c r="C1715" s="9">
        <f t="shared" si="136"/>
        <v>9</v>
      </c>
      <c r="D1715" s="9">
        <f t="shared" si="137"/>
        <v>10</v>
      </c>
      <c r="E1715" s="8" t="str">
        <f t="shared" si="138"/>
        <v>20130910</v>
      </c>
      <c r="F1715" s="24">
        <v>41527</v>
      </c>
      <c r="G1715" s="25">
        <f t="shared" si="134"/>
        <v>41527</v>
      </c>
    </row>
    <row r="1716" spans="1:7">
      <c r="A1716" s="9">
        <f t="shared" si="135"/>
        <v>2013</v>
      </c>
      <c r="B1716" s="9">
        <f>VLOOKUP($C1716,Quarter_Month!$A$1:$B$13,2)</f>
        <v>3</v>
      </c>
      <c r="C1716" s="9">
        <f t="shared" si="136"/>
        <v>9</v>
      </c>
      <c r="D1716" s="9">
        <f t="shared" si="137"/>
        <v>11</v>
      </c>
      <c r="E1716" s="8" t="str">
        <f t="shared" si="138"/>
        <v>20130911</v>
      </c>
      <c r="F1716" s="24">
        <v>41528</v>
      </c>
      <c r="G1716" s="25">
        <f t="shared" si="134"/>
        <v>41528</v>
      </c>
    </row>
    <row r="1717" spans="1:7">
      <c r="A1717" s="9">
        <f t="shared" si="135"/>
        <v>2013</v>
      </c>
      <c r="B1717" s="9">
        <f>VLOOKUP($C1717,Quarter_Month!$A$1:$B$13,2)</f>
        <v>3</v>
      </c>
      <c r="C1717" s="9">
        <f t="shared" si="136"/>
        <v>9</v>
      </c>
      <c r="D1717" s="9">
        <f t="shared" si="137"/>
        <v>12</v>
      </c>
      <c r="E1717" s="8" t="str">
        <f t="shared" si="138"/>
        <v>20130912</v>
      </c>
      <c r="F1717" s="24">
        <v>41529</v>
      </c>
      <c r="G1717" s="25">
        <f t="shared" si="134"/>
        <v>41529</v>
      </c>
    </row>
    <row r="1718" spans="1:7">
      <c r="A1718" s="9">
        <f t="shared" si="135"/>
        <v>2013</v>
      </c>
      <c r="B1718" s="9">
        <f>VLOOKUP($C1718,Quarter_Month!$A$1:$B$13,2)</f>
        <v>3</v>
      </c>
      <c r="C1718" s="9">
        <f t="shared" si="136"/>
        <v>9</v>
      </c>
      <c r="D1718" s="9">
        <f t="shared" si="137"/>
        <v>13</v>
      </c>
      <c r="E1718" s="8" t="str">
        <f t="shared" si="138"/>
        <v>20130913</v>
      </c>
      <c r="F1718" s="24">
        <v>41530</v>
      </c>
      <c r="G1718" s="25">
        <f t="shared" si="134"/>
        <v>41530</v>
      </c>
    </row>
    <row r="1719" spans="1:7">
      <c r="A1719" s="9">
        <f t="shared" si="135"/>
        <v>2013</v>
      </c>
      <c r="B1719" s="9">
        <f>VLOOKUP($C1719,Quarter_Month!$A$1:$B$13,2)</f>
        <v>3</v>
      </c>
      <c r="C1719" s="9">
        <f t="shared" si="136"/>
        <v>9</v>
      </c>
      <c r="D1719" s="9">
        <f t="shared" si="137"/>
        <v>14</v>
      </c>
      <c r="E1719" s="8" t="str">
        <f t="shared" si="138"/>
        <v>20130914</v>
      </c>
      <c r="F1719" s="24">
        <v>41531</v>
      </c>
      <c r="G1719" s="25">
        <f t="shared" si="134"/>
        <v>41531</v>
      </c>
    </row>
    <row r="1720" spans="1:7">
      <c r="A1720" s="9">
        <f t="shared" si="135"/>
        <v>2013</v>
      </c>
      <c r="B1720" s="9">
        <f>VLOOKUP($C1720,Quarter_Month!$A$1:$B$13,2)</f>
        <v>3</v>
      </c>
      <c r="C1720" s="9">
        <f t="shared" si="136"/>
        <v>9</v>
      </c>
      <c r="D1720" s="9">
        <f t="shared" si="137"/>
        <v>15</v>
      </c>
      <c r="E1720" s="8" t="str">
        <f t="shared" si="138"/>
        <v>20130915</v>
      </c>
      <c r="F1720" s="24">
        <v>41532</v>
      </c>
      <c r="G1720" s="25">
        <f t="shared" si="134"/>
        <v>41532</v>
      </c>
    </row>
    <row r="1721" spans="1:7">
      <c r="A1721" s="9">
        <f t="shared" si="135"/>
        <v>2013</v>
      </c>
      <c r="B1721" s="9">
        <f>VLOOKUP($C1721,Quarter_Month!$A$1:$B$13,2)</f>
        <v>3</v>
      </c>
      <c r="C1721" s="9">
        <f t="shared" si="136"/>
        <v>9</v>
      </c>
      <c r="D1721" s="9">
        <f t="shared" si="137"/>
        <v>16</v>
      </c>
      <c r="E1721" s="8" t="str">
        <f t="shared" si="138"/>
        <v>20130916</v>
      </c>
      <c r="F1721" s="24">
        <v>41533</v>
      </c>
      <c r="G1721" s="25">
        <f t="shared" si="134"/>
        <v>41533</v>
      </c>
    </row>
    <row r="1722" spans="1:7">
      <c r="A1722" s="9">
        <f t="shared" si="135"/>
        <v>2013</v>
      </c>
      <c r="B1722" s="9">
        <f>VLOOKUP($C1722,Quarter_Month!$A$1:$B$13,2)</f>
        <v>3</v>
      </c>
      <c r="C1722" s="9">
        <f t="shared" si="136"/>
        <v>9</v>
      </c>
      <c r="D1722" s="9">
        <f t="shared" si="137"/>
        <v>17</v>
      </c>
      <c r="E1722" s="8" t="str">
        <f t="shared" si="138"/>
        <v>20130917</v>
      </c>
      <c r="F1722" s="24">
        <v>41534</v>
      </c>
      <c r="G1722" s="25">
        <f t="shared" si="134"/>
        <v>41534</v>
      </c>
    </row>
    <row r="1723" spans="1:7">
      <c r="A1723" s="9">
        <f t="shared" si="135"/>
        <v>2013</v>
      </c>
      <c r="B1723" s="9">
        <f>VLOOKUP($C1723,Quarter_Month!$A$1:$B$13,2)</f>
        <v>3</v>
      </c>
      <c r="C1723" s="9">
        <f t="shared" si="136"/>
        <v>9</v>
      </c>
      <c r="D1723" s="9">
        <f t="shared" si="137"/>
        <v>18</v>
      </c>
      <c r="E1723" s="8" t="str">
        <f t="shared" si="138"/>
        <v>20130918</v>
      </c>
      <c r="F1723" s="24">
        <v>41535</v>
      </c>
      <c r="G1723" s="25">
        <f t="shared" si="134"/>
        <v>41535</v>
      </c>
    </row>
    <row r="1724" spans="1:7">
      <c r="A1724" s="9">
        <f t="shared" si="135"/>
        <v>2013</v>
      </c>
      <c r="B1724" s="9">
        <f>VLOOKUP($C1724,Quarter_Month!$A$1:$B$13,2)</f>
        <v>3</v>
      </c>
      <c r="C1724" s="9">
        <f t="shared" si="136"/>
        <v>9</v>
      </c>
      <c r="D1724" s="9">
        <f t="shared" si="137"/>
        <v>19</v>
      </c>
      <c r="E1724" s="8" t="str">
        <f t="shared" si="138"/>
        <v>20130919</v>
      </c>
      <c r="F1724" s="24">
        <v>41536</v>
      </c>
      <c r="G1724" s="25">
        <f t="shared" si="134"/>
        <v>41536</v>
      </c>
    </row>
    <row r="1725" spans="1:7">
      <c r="A1725" s="9">
        <f t="shared" si="135"/>
        <v>2013</v>
      </c>
      <c r="B1725" s="9">
        <f>VLOOKUP($C1725,Quarter_Month!$A$1:$B$13,2)</f>
        <v>3</v>
      </c>
      <c r="C1725" s="9">
        <f t="shared" si="136"/>
        <v>9</v>
      </c>
      <c r="D1725" s="9">
        <f t="shared" si="137"/>
        <v>20</v>
      </c>
      <c r="E1725" s="8" t="str">
        <f t="shared" si="138"/>
        <v>20130920</v>
      </c>
      <c r="F1725" s="24">
        <v>41537</v>
      </c>
      <c r="G1725" s="25">
        <f t="shared" si="134"/>
        <v>41537</v>
      </c>
    </row>
    <row r="1726" spans="1:7">
      <c r="A1726" s="9">
        <f t="shared" si="135"/>
        <v>2013</v>
      </c>
      <c r="B1726" s="9">
        <f>VLOOKUP($C1726,Quarter_Month!$A$1:$B$13,2)</f>
        <v>3</v>
      </c>
      <c r="C1726" s="9">
        <f t="shared" si="136"/>
        <v>9</v>
      </c>
      <c r="D1726" s="9">
        <f t="shared" si="137"/>
        <v>21</v>
      </c>
      <c r="E1726" s="8" t="str">
        <f t="shared" si="138"/>
        <v>20130921</v>
      </c>
      <c r="F1726" s="24">
        <v>41538</v>
      </c>
      <c r="G1726" s="25">
        <f t="shared" si="134"/>
        <v>41538</v>
      </c>
    </row>
    <row r="1727" spans="1:7">
      <c r="A1727" s="9">
        <f t="shared" si="135"/>
        <v>2013</v>
      </c>
      <c r="B1727" s="9">
        <f>VLOOKUP($C1727,Quarter_Month!$A$1:$B$13,2)</f>
        <v>3</v>
      </c>
      <c r="C1727" s="9">
        <f t="shared" si="136"/>
        <v>9</v>
      </c>
      <c r="D1727" s="9">
        <f t="shared" si="137"/>
        <v>22</v>
      </c>
      <c r="E1727" s="8" t="str">
        <f t="shared" si="138"/>
        <v>20130922</v>
      </c>
      <c r="F1727" s="24">
        <v>41539</v>
      </c>
      <c r="G1727" s="25">
        <f t="shared" si="134"/>
        <v>41539</v>
      </c>
    </row>
    <row r="1728" spans="1:7">
      <c r="A1728" s="9">
        <f t="shared" si="135"/>
        <v>2013</v>
      </c>
      <c r="B1728" s="9">
        <f>VLOOKUP($C1728,Quarter_Month!$A$1:$B$13,2)</f>
        <v>3</v>
      </c>
      <c r="C1728" s="9">
        <f t="shared" si="136"/>
        <v>9</v>
      </c>
      <c r="D1728" s="9">
        <f t="shared" si="137"/>
        <v>23</v>
      </c>
      <c r="E1728" s="8" t="str">
        <f t="shared" si="138"/>
        <v>20130923</v>
      </c>
      <c r="F1728" s="24">
        <v>41540</v>
      </c>
      <c r="G1728" s="25">
        <f t="shared" si="134"/>
        <v>41540</v>
      </c>
    </row>
    <row r="1729" spans="1:7">
      <c r="A1729" s="9">
        <f t="shared" si="135"/>
        <v>2013</v>
      </c>
      <c r="B1729" s="9">
        <f>VLOOKUP($C1729,Quarter_Month!$A$1:$B$13,2)</f>
        <v>3</v>
      </c>
      <c r="C1729" s="9">
        <f t="shared" si="136"/>
        <v>9</v>
      </c>
      <c r="D1729" s="9">
        <f t="shared" si="137"/>
        <v>24</v>
      </c>
      <c r="E1729" s="8" t="str">
        <f t="shared" si="138"/>
        <v>20130924</v>
      </c>
      <c r="F1729" s="24">
        <v>41541</v>
      </c>
      <c r="G1729" s="25">
        <f t="shared" si="134"/>
        <v>41541</v>
      </c>
    </row>
    <row r="1730" spans="1:7">
      <c r="A1730" s="9">
        <f t="shared" si="135"/>
        <v>2013</v>
      </c>
      <c r="B1730" s="9">
        <f>VLOOKUP($C1730,Quarter_Month!$A$1:$B$13,2)</f>
        <v>3</v>
      </c>
      <c r="C1730" s="9">
        <f t="shared" si="136"/>
        <v>9</v>
      </c>
      <c r="D1730" s="9">
        <f t="shared" si="137"/>
        <v>25</v>
      </c>
      <c r="E1730" s="8" t="str">
        <f t="shared" si="138"/>
        <v>20130925</v>
      </c>
      <c r="F1730" s="24">
        <v>41542</v>
      </c>
      <c r="G1730" s="25">
        <f t="shared" si="134"/>
        <v>41542</v>
      </c>
    </row>
    <row r="1731" spans="1:7">
      <c r="A1731" s="9">
        <f t="shared" si="135"/>
        <v>2013</v>
      </c>
      <c r="B1731" s="9">
        <f>VLOOKUP($C1731,Quarter_Month!$A$1:$B$13,2)</f>
        <v>3</v>
      </c>
      <c r="C1731" s="9">
        <f t="shared" si="136"/>
        <v>9</v>
      </c>
      <c r="D1731" s="9">
        <f t="shared" si="137"/>
        <v>26</v>
      </c>
      <c r="E1731" s="8" t="str">
        <f t="shared" si="138"/>
        <v>20130926</v>
      </c>
      <c r="F1731" s="24">
        <v>41543</v>
      </c>
      <c r="G1731" s="25">
        <f t="shared" ref="G1731:G1794" si="139">F1731</f>
        <v>41543</v>
      </c>
    </row>
    <row r="1732" spans="1:7">
      <c r="A1732" s="9">
        <f t="shared" si="135"/>
        <v>2013</v>
      </c>
      <c r="B1732" s="9">
        <f>VLOOKUP($C1732,Quarter_Month!$A$1:$B$13,2)</f>
        <v>3</v>
      </c>
      <c r="C1732" s="9">
        <f t="shared" si="136"/>
        <v>9</v>
      </c>
      <c r="D1732" s="9">
        <f t="shared" si="137"/>
        <v>27</v>
      </c>
      <c r="E1732" s="8" t="str">
        <f t="shared" si="138"/>
        <v>20130927</v>
      </c>
      <c r="F1732" s="24">
        <v>41544</v>
      </c>
      <c r="G1732" s="25">
        <f t="shared" si="139"/>
        <v>41544</v>
      </c>
    </row>
    <row r="1733" spans="1:7">
      <c r="A1733" s="9">
        <f t="shared" si="135"/>
        <v>2013</v>
      </c>
      <c r="B1733" s="9">
        <f>VLOOKUP($C1733,Quarter_Month!$A$1:$B$13,2)</f>
        <v>3</v>
      </c>
      <c r="C1733" s="9">
        <f t="shared" si="136"/>
        <v>9</v>
      </c>
      <c r="D1733" s="9">
        <f t="shared" si="137"/>
        <v>28</v>
      </c>
      <c r="E1733" s="8" t="str">
        <f t="shared" si="138"/>
        <v>20130928</v>
      </c>
      <c r="F1733" s="24">
        <v>41545</v>
      </c>
      <c r="G1733" s="25">
        <f t="shared" si="139"/>
        <v>41545</v>
      </c>
    </row>
    <row r="1734" spans="1:7">
      <c r="A1734" s="9">
        <f t="shared" si="135"/>
        <v>2013</v>
      </c>
      <c r="B1734" s="9">
        <f>VLOOKUP($C1734,Quarter_Month!$A$1:$B$13,2)</f>
        <v>3</v>
      </c>
      <c r="C1734" s="9">
        <f t="shared" si="136"/>
        <v>9</v>
      </c>
      <c r="D1734" s="9">
        <f t="shared" si="137"/>
        <v>29</v>
      </c>
      <c r="E1734" s="8" t="str">
        <f t="shared" si="138"/>
        <v>20130929</v>
      </c>
      <c r="F1734" s="24">
        <v>41546</v>
      </c>
      <c r="G1734" s="25">
        <f t="shared" si="139"/>
        <v>41546</v>
      </c>
    </row>
    <row r="1735" spans="1:7">
      <c r="A1735" s="9">
        <f t="shared" si="135"/>
        <v>2013</v>
      </c>
      <c r="B1735" s="9">
        <f>VLOOKUP($C1735,Quarter_Month!$A$1:$B$13,2)</f>
        <v>3</v>
      </c>
      <c r="C1735" s="9">
        <f t="shared" si="136"/>
        <v>9</v>
      </c>
      <c r="D1735" s="9">
        <f t="shared" si="137"/>
        <v>30</v>
      </c>
      <c r="E1735" s="8" t="str">
        <f t="shared" si="138"/>
        <v>20130930</v>
      </c>
      <c r="F1735" s="24">
        <v>41547</v>
      </c>
      <c r="G1735" s="25">
        <f t="shared" si="139"/>
        <v>41547</v>
      </c>
    </row>
    <row r="1736" spans="1:7">
      <c r="A1736" s="9">
        <f t="shared" si="135"/>
        <v>2013</v>
      </c>
      <c r="B1736" s="9">
        <f>VLOOKUP($C1736,Quarter_Month!$A$1:$B$13,2)</f>
        <v>4</v>
      </c>
      <c r="C1736" s="9">
        <f t="shared" si="136"/>
        <v>10</v>
      </c>
      <c r="D1736" s="9">
        <f t="shared" si="137"/>
        <v>1</v>
      </c>
      <c r="E1736" s="8" t="str">
        <f t="shared" si="138"/>
        <v>20131001</v>
      </c>
      <c r="F1736" s="24">
        <v>41548</v>
      </c>
      <c r="G1736" s="25">
        <f t="shared" si="139"/>
        <v>41548</v>
      </c>
    </row>
    <row r="1737" spans="1:7">
      <c r="A1737" s="9">
        <f t="shared" si="135"/>
        <v>2013</v>
      </c>
      <c r="B1737" s="9">
        <f>VLOOKUP($C1737,Quarter_Month!$A$1:$B$13,2)</f>
        <v>4</v>
      </c>
      <c r="C1737" s="9">
        <f t="shared" si="136"/>
        <v>10</v>
      </c>
      <c r="D1737" s="9">
        <f t="shared" si="137"/>
        <v>2</v>
      </c>
      <c r="E1737" s="8" t="str">
        <f t="shared" si="138"/>
        <v>20131002</v>
      </c>
      <c r="F1737" s="24">
        <v>41549</v>
      </c>
      <c r="G1737" s="25">
        <f t="shared" si="139"/>
        <v>41549</v>
      </c>
    </row>
    <row r="1738" spans="1:7">
      <c r="A1738" s="9">
        <f t="shared" si="135"/>
        <v>2013</v>
      </c>
      <c r="B1738" s="9">
        <f>VLOOKUP($C1738,Quarter_Month!$A$1:$B$13,2)</f>
        <v>4</v>
      </c>
      <c r="C1738" s="9">
        <f t="shared" si="136"/>
        <v>10</v>
      </c>
      <c r="D1738" s="9">
        <f t="shared" si="137"/>
        <v>3</v>
      </c>
      <c r="E1738" s="8" t="str">
        <f t="shared" si="138"/>
        <v>20131003</v>
      </c>
      <c r="F1738" s="24">
        <v>41550</v>
      </c>
      <c r="G1738" s="25">
        <f t="shared" si="139"/>
        <v>41550</v>
      </c>
    </row>
    <row r="1739" spans="1:7">
      <c r="A1739" s="9">
        <f t="shared" si="135"/>
        <v>2013</v>
      </c>
      <c r="B1739" s="9">
        <f>VLOOKUP($C1739,Quarter_Month!$A$1:$B$13,2)</f>
        <v>4</v>
      </c>
      <c r="C1739" s="9">
        <f t="shared" si="136"/>
        <v>10</v>
      </c>
      <c r="D1739" s="9">
        <f t="shared" si="137"/>
        <v>4</v>
      </c>
      <c r="E1739" s="8" t="str">
        <f t="shared" si="138"/>
        <v>20131004</v>
      </c>
      <c r="F1739" s="24">
        <v>41551</v>
      </c>
      <c r="G1739" s="25">
        <f t="shared" si="139"/>
        <v>41551</v>
      </c>
    </row>
    <row r="1740" spans="1:7">
      <c r="A1740" s="9">
        <f t="shared" si="135"/>
        <v>2013</v>
      </c>
      <c r="B1740" s="9">
        <f>VLOOKUP($C1740,Quarter_Month!$A$1:$B$13,2)</f>
        <v>4</v>
      </c>
      <c r="C1740" s="9">
        <f t="shared" si="136"/>
        <v>10</v>
      </c>
      <c r="D1740" s="9">
        <f t="shared" si="137"/>
        <v>5</v>
      </c>
      <c r="E1740" s="8" t="str">
        <f t="shared" si="138"/>
        <v>20131005</v>
      </c>
      <c r="F1740" s="24">
        <v>41552</v>
      </c>
      <c r="G1740" s="25">
        <f t="shared" si="139"/>
        <v>41552</v>
      </c>
    </row>
    <row r="1741" spans="1:7">
      <c r="A1741" s="9">
        <f t="shared" si="135"/>
        <v>2013</v>
      </c>
      <c r="B1741" s="9">
        <f>VLOOKUP($C1741,Quarter_Month!$A$1:$B$13,2)</f>
        <v>4</v>
      </c>
      <c r="C1741" s="9">
        <f t="shared" si="136"/>
        <v>10</v>
      </c>
      <c r="D1741" s="9">
        <f t="shared" si="137"/>
        <v>6</v>
      </c>
      <c r="E1741" s="8" t="str">
        <f t="shared" si="138"/>
        <v>20131006</v>
      </c>
      <c r="F1741" s="24">
        <v>41553</v>
      </c>
      <c r="G1741" s="25">
        <f t="shared" si="139"/>
        <v>41553</v>
      </c>
    </row>
    <row r="1742" spans="1:7">
      <c r="A1742" s="9">
        <f t="shared" si="135"/>
        <v>2013</v>
      </c>
      <c r="B1742" s="9">
        <f>VLOOKUP($C1742,Quarter_Month!$A$1:$B$13,2)</f>
        <v>4</v>
      </c>
      <c r="C1742" s="9">
        <f t="shared" si="136"/>
        <v>10</v>
      </c>
      <c r="D1742" s="9">
        <f t="shared" si="137"/>
        <v>7</v>
      </c>
      <c r="E1742" s="8" t="str">
        <f t="shared" si="138"/>
        <v>20131007</v>
      </c>
      <c r="F1742" s="24">
        <v>41554</v>
      </c>
      <c r="G1742" s="25">
        <f t="shared" si="139"/>
        <v>41554</v>
      </c>
    </row>
    <row r="1743" spans="1:7">
      <c r="A1743" s="9">
        <f t="shared" si="135"/>
        <v>2013</v>
      </c>
      <c r="B1743" s="9">
        <f>VLOOKUP($C1743,Quarter_Month!$A$1:$B$13,2)</f>
        <v>4</v>
      </c>
      <c r="C1743" s="9">
        <f t="shared" si="136"/>
        <v>10</v>
      </c>
      <c r="D1743" s="9">
        <f t="shared" si="137"/>
        <v>8</v>
      </c>
      <c r="E1743" s="8" t="str">
        <f t="shared" si="138"/>
        <v>20131008</v>
      </c>
      <c r="F1743" s="24">
        <v>41555</v>
      </c>
      <c r="G1743" s="25">
        <f t="shared" si="139"/>
        <v>41555</v>
      </c>
    </row>
    <row r="1744" spans="1:7">
      <c r="A1744" s="9">
        <f t="shared" si="135"/>
        <v>2013</v>
      </c>
      <c r="B1744" s="9">
        <f>VLOOKUP($C1744,Quarter_Month!$A$1:$B$13,2)</f>
        <v>4</v>
      </c>
      <c r="C1744" s="9">
        <f t="shared" si="136"/>
        <v>10</v>
      </c>
      <c r="D1744" s="9">
        <f t="shared" si="137"/>
        <v>9</v>
      </c>
      <c r="E1744" s="8" t="str">
        <f t="shared" si="138"/>
        <v>20131009</v>
      </c>
      <c r="F1744" s="24">
        <v>41556</v>
      </c>
      <c r="G1744" s="25">
        <f t="shared" si="139"/>
        <v>41556</v>
      </c>
    </row>
    <row r="1745" spans="1:7">
      <c r="A1745" s="9">
        <f t="shared" si="135"/>
        <v>2013</v>
      </c>
      <c r="B1745" s="9">
        <f>VLOOKUP($C1745,Quarter_Month!$A$1:$B$13,2)</f>
        <v>4</v>
      </c>
      <c r="C1745" s="9">
        <f t="shared" si="136"/>
        <v>10</v>
      </c>
      <c r="D1745" s="9">
        <f t="shared" si="137"/>
        <v>10</v>
      </c>
      <c r="E1745" s="8" t="str">
        <f t="shared" si="138"/>
        <v>20131010</v>
      </c>
      <c r="F1745" s="24">
        <v>41557</v>
      </c>
      <c r="G1745" s="25">
        <f t="shared" si="139"/>
        <v>41557</v>
      </c>
    </row>
    <row r="1746" spans="1:7">
      <c r="A1746" s="9">
        <f t="shared" si="135"/>
        <v>2013</v>
      </c>
      <c r="B1746" s="9">
        <f>VLOOKUP($C1746,Quarter_Month!$A$1:$B$13,2)</f>
        <v>4</v>
      </c>
      <c r="C1746" s="9">
        <f t="shared" si="136"/>
        <v>10</v>
      </c>
      <c r="D1746" s="9">
        <f t="shared" si="137"/>
        <v>11</v>
      </c>
      <c r="E1746" s="8" t="str">
        <f t="shared" si="138"/>
        <v>20131011</v>
      </c>
      <c r="F1746" s="24">
        <v>41558</v>
      </c>
      <c r="G1746" s="25">
        <f t="shared" si="139"/>
        <v>41558</v>
      </c>
    </row>
    <row r="1747" spans="1:7">
      <c r="A1747" s="9">
        <f t="shared" si="135"/>
        <v>2013</v>
      </c>
      <c r="B1747" s="9">
        <f>VLOOKUP($C1747,Quarter_Month!$A$1:$B$13,2)</f>
        <v>4</v>
      </c>
      <c r="C1747" s="9">
        <f t="shared" si="136"/>
        <v>10</v>
      </c>
      <c r="D1747" s="9">
        <f t="shared" si="137"/>
        <v>12</v>
      </c>
      <c r="E1747" s="8" t="str">
        <f t="shared" si="138"/>
        <v>20131012</v>
      </c>
      <c r="F1747" s="24">
        <v>41559</v>
      </c>
      <c r="G1747" s="25">
        <f t="shared" si="139"/>
        <v>41559</v>
      </c>
    </row>
    <row r="1748" spans="1:7">
      <c r="A1748" s="9">
        <f t="shared" si="135"/>
        <v>2013</v>
      </c>
      <c r="B1748" s="9">
        <f>VLOOKUP($C1748,Quarter_Month!$A$1:$B$13,2)</f>
        <v>4</v>
      </c>
      <c r="C1748" s="9">
        <f t="shared" si="136"/>
        <v>10</v>
      </c>
      <c r="D1748" s="9">
        <f t="shared" si="137"/>
        <v>13</v>
      </c>
      <c r="E1748" s="8" t="str">
        <f t="shared" si="138"/>
        <v>20131013</v>
      </c>
      <c r="F1748" s="24">
        <v>41560</v>
      </c>
      <c r="G1748" s="25">
        <f t="shared" si="139"/>
        <v>41560</v>
      </c>
    </row>
    <row r="1749" spans="1:7">
      <c r="A1749" s="9">
        <f t="shared" si="135"/>
        <v>2013</v>
      </c>
      <c r="B1749" s="9">
        <f>VLOOKUP($C1749,Quarter_Month!$A$1:$B$13,2)</f>
        <v>4</v>
      </c>
      <c r="C1749" s="9">
        <f t="shared" si="136"/>
        <v>10</v>
      </c>
      <c r="D1749" s="9">
        <f t="shared" si="137"/>
        <v>14</v>
      </c>
      <c r="E1749" s="8" t="str">
        <f t="shared" si="138"/>
        <v>20131014</v>
      </c>
      <c r="F1749" s="24">
        <v>41561</v>
      </c>
      <c r="G1749" s="25">
        <f t="shared" si="139"/>
        <v>41561</v>
      </c>
    </row>
    <row r="1750" spans="1:7">
      <c r="A1750" s="9">
        <f t="shared" si="135"/>
        <v>2013</v>
      </c>
      <c r="B1750" s="9">
        <f>VLOOKUP($C1750,Quarter_Month!$A$1:$B$13,2)</f>
        <v>4</v>
      </c>
      <c r="C1750" s="9">
        <f t="shared" si="136"/>
        <v>10</v>
      </c>
      <c r="D1750" s="9">
        <f t="shared" si="137"/>
        <v>15</v>
      </c>
      <c r="E1750" s="8" t="str">
        <f t="shared" si="138"/>
        <v>20131015</v>
      </c>
      <c r="F1750" s="24">
        <v>41562</v>
      </c>
      <c r="G1750" s="25">
        <f t="shared" si="139"/>
        <v>41562</v>
      </c>
    </row>
    <row r="1751" spans="1:7">
      <c r="A1751" s="9">
        <f t="shared" si="135"/>
        <v>2013</v>
      </c>
      <c r="B1751" s="9">
        <f>VLOOKUP($C1751,Quarter_Month!$A$1:$B$13,2)</f>
        <v>4</v>
      </c>
      <c r="C1751" s="9">
        <f t="shared" si="136"/>
        <v>10</v>
      </c>
      <c r="D1751" s="9">
        <f t="shared" si="137"/>
        <v>16</v>
      </c>
      <c r="E1751" s="8" t="str">
        <f t="shared" si="138"/>
        <v>20131016</v>
      </c>
      <c r="F1751" s="24">
        <v>41563</v>
      </c>
      <c r="G1751" s="25">
        <f t="shared" si="139"/>
        <v>41563</v>
      </c>
    </row>
    <row r="1752" spans="1:7">
      <c r="A1752" s="9">
        <f t="shared" si="135"/>
        <v>2013</v>
      </c>
      <c r="B1752" s="9">
        <f>VLOOKUP($C1752,Quarter_Month!$A$1:$B$13,2)</f>
        <v>4</v>
      </c>
      <c r="C1752" s="9">
        <f t="shared" si="136"/>
        <v>10</v>
      </c>
      <c r="D1752" s="9">
        <f t="shared" si="137"/>
        <v>17</v>
      </c>
      <c r="E1752" s="8" t="str">
        <f t="shared" si="138"/>
        <v>20131017</v>
      </c>
      <c r="F1752" s="24">
        <v>41564</v>
      </c>
      <c r="G1752" s="25">
        <f t="shared" si="139"/>
        <v>41564</v>
      </c>
    </row>
    <row r="1753" spans="1:7">
      <c r="A1753" s="9">
        <f t="shared" si="135"/>
        <v>2013</v>
      </c>
      <c r="B1753" s="9">
        <f>VLOOKUP($C1753,Quarter_Month!$A$1:$B$13,2)</f>
        <v>4</v>
      </c>
      <c r="C1753" s="9">
        <f t="shared" si="136"/>
        <v>10</v>
      </c>
      <c r="D1753" s="9">
        <f t="shared" si="137"/>
        <v>18</v>
      </c>
      <c r="E1753" s="8" t="str">
        <f t="shared" si="138"/>
        <v>20131018</v>
      </c>
      <c r="F1753" s="24">
        <v>41565</v>
      </c>
      <c r="G1753" s="25">
        <f t="shared" si="139"/>
        <v>41565</v>
      </c>
    </row>
    <row r="1754" spans="1:7">
      <c r="A1754" s="9">
        <f t="shared" si="135"/>
        <v>2013</v>
      </c>
      <c r="B1754" s="9">
        <f>VLOOKUP($C1754,Quarter_Month!$A$1:$B$13,2)</f>
        <v>4</v>
      </c>
      <c r="C1754" s="9">
        <f t="shared" si="136"/>
        <v>10</v>
      </c>
      <c r="D1754" s="9">
        <f t="shared" si="137"/>
        <v>19</v>
      </c>
      <c r="E1754" s="8" t="str">
        <f t="shared" si="138"/>
        <v>20131019</v>
      </c>
      <c r="F1754" s="24">
        <v>41566</v>
      </c>
      <c r="G1754" s="25">
        <f t="shared" si="139"/>
        <v>41566</v>
      </c>
    </row>
    <row r="1755" spans="1:7">
      <c r="A1755" s="9">
        <f t="shared" si="135"/>
        <v>2013</v>
      </c>
      <c r="B1755" s="9">
        <f>VLOOKUP($C1755,Quarter_Month!$A$1:$B$13,2)</f>
        <v>4</v>
      </c>
      <c r="C1755" s="9">
        <f t="shared" si="136"/>
        <v>10</v>
      </c>
      <c r="D1755" s="9">
        <f t="shared" si="137"/>
        <v>20</v>
      </c>
      <c r="E1755" s="8" t="str">
        <f t="shared" si="138"/>
        <v>20131020</v>
      </c>
      <c r="F1755" s="24">
        <v>41567</v>
      </c>
      <c r="G1755" s="25">
        <f t="shared" si="139"/>
        <v>41567</v>
      </c>
    </row>
    <row r="1756" spans="1:7">
      <c r="A1756" s="9">
        <f t="shared" si="135"/>
        <v>2013</v>
      </c>
      <c r="B1756" s="9">
        <f>VLOOKUP($C1756,Quarter_Month!$A$1:$B$13,2)</f>
        <v>4</v>
      </c>
      <c r="C1756" s="9">
        <f t="shared" si="136"/>
        <v>10</v>
      </c>
      <c r="D1756" s="9">
        <f t="shared" si="137"/>
        <v>21</v>
      </c>
      <c r="E1756" s="8" t="str">
        <f t="shared" si="138"/>
        <v>20131021</v>
      </c>
      <c r="F1756" s="24">
        <v>41568</v>
      </c>
      <c r="G1756" s="25">
        <f t="shared" si="139"/>
        <v>41568</v>
      </c>
    </row>
    <row r="1757" spans="1:7">
      <c r="A1757" s="9">
        <f t="shared" si="135"/>
        <v>2013</v>
      </c>
      <c r="B1757" s="9">
        <f>VLOOKUP($C1757,Quarter_Month!$A$1:$B$13,2)</f>
        <v>4</v>
      </c>
      <c r="C1757" s="9">
        <f t="shared" si="136"/>
        <v>10</v>
      </c>
      <c r="D1757" s="9">
        <f t="shared" si="137"/>
        <v>22</v>
      </c>
      <c r="E1757" s="8" t="str">
        <f t="shared" si="138"/>
        <v>20131022</v>
      </c>
      <c r="F1757" s="24">
        <v>41569</v>
      </c>
      <c r="G1757" s="25">
        <f t="shared" si="139"/>
        <v>41569</v>
      </c>
    </row>
    <row r="1758" spans="1:7">
      <c r="A1758" s="9">
        <f t="shared" si="135"/>
        <v>2013</v>
      </c>
      <c r="B1758" s="9">
        <f>VLOOKUP($C1758,Quarter_Month!$A$1:$B$13,2)</f>
        <v>4</v>
      </c>
      <c r="C1758" s="9">
        <f t="shared" si="136"/>
        <v>10</v>
      </c>
      <c r="D1758" s="9">
        <f t="shared" si="137"/>
        <v>23</v>
      </c>
      <c r="E1758" s="8" t="str">
        <f t="shared" si="138"/>
        <v>20131023</v>
      </c>
      <c r="F1758" s="24">
        <v>41570</v>
      </c>
      <c r="G1758" s="25">
        <f t="shared" si="139"/>
        <v>41570</v>
      </c>
    </row>
    <row r="1759" spans="1:7">
      <c r="A1759" s="9">
        <f t="shared" si="135"/>
        <v>2013</v>
      </c>
      <c r="B1759" s="9">
        <f>VLOOKUP($C1759,Quarter_Month!$A$1:$B$13,2)</f>
        <v>4</v>
      </c>
      <c r="C1759" s="9">
        <f t="shared" si="136"/>
        <v>10</v>
      </c>
      <c r="D1759" s="9">
        <f t="shared" si="137"/>
        <v>24</v>
      </c>
      <c r="E1759" s="8" t="str">
        <f t="shared" si="138"/>
        <v>20131024</v>
      </c>
      <c r="F1759" s="24">
        <v>41571</v>
      </c>
      <c r="G1759" s="25">
        <f t="shared" si="139"/>
        <v>41571</v>
      </c>
    </row>
    <row r="1760" spans="1:7">
      <c r="A1760" s="9">
        <f t="shared" si="135"/>
        <v>2013</v>
      </c>
      <c r="B1760" s="9">
        <f>VLOOKUP($C1760,Quarter_Month!$A$1:$B$13,2)</f>
        <v>4</v>
      </c>
      <c r="C1760" s="9">
        <f t="shared" si="136"/>
        <v>10</v>
      </c>
      <c r="D1760" s="9">
        <f t="shared" si="137"/>
        <v>25</v>
      </c>
      <c r="E1760" s="8" t="str">
        <f t="shared" si="138"/>
        <v>20131025</v>
      </c>
      <c r="F1760" s="24">
        <v>41572</v>
      </c>
      <c r="G1760" s="25">
        <f t="shared" si="139"/>
        <v>41572</v>
      </c>
    </row>
    <row r="1761" spans="1:7">
      <c r="A1761" s="9">
        <f t="shared" si="135"/>
        <v>2013</v>
      </c>
      <c r="B1761" s="9">
        <f>VLOOKUP($C1761,Quarter_Month!$A$1:$B$13,2)</f>
        <v>4</v>
      </c>
      <c r="C1761" s="9">
        <f t="shared" si="136"/>
        <v>10</v>
      </c>
      <c r="D1761" s="9">
        <f t="shared" si="137"/>
        <v>26</v>
      </c>
      <c r="E1761" s="8" t="str">
        <f t="shared" si="138"/>
        <v>20131026</v>
      </c>
      <c r="F1761" s="24">
        <v>41573</v>
      </c>
      <c r="G1761" s="25">
        <f t="shared" si="139"/>
        <v>41573</v>
      </c>
    </row>
    <row r="1762" spans="1:7">
      <c r="A1762" s="9">
        <f t="shared" si="135"/>
        <v>2013</v>
      </c>
      <c r="B1762" s="9">
        <f>VLOOKUP($C1762,Quarter_Month!$A$1:$B$13,2)</f>
        <v>4</v>
      </c>
      <c r="C1762" s="9">
        <f t="shared" si="136"/>
        <v>10</v>
      </c>
      <c r="D1762" s="9">
        <f t="shared" si="137"/>
        <v>27</v>
      </c>
      <c r="E1762" s="8" t="str">
        <f t="shared" si="138"/>
        <v>20131027</v>
      </c>
      <c r="F1762" s="24">
        <v>41574</v>
      </c>
      <c r="G1762" s="25">
        <f t="shared" si="139"/>
        <v>41574</v>
      </c>
    </row>
    <row r="1763" spans="1:7">
      <c r="A1763" s="9">
        <f t="shared" si="135"/>
        <v>2013</v>
      </c>
      <c r="B1763" s="9">
        <f>VLOOKUP($C1763,Quarter_Month!$A$1:$B$13,2)</f>
        <v>4</v>
      </c>
      <c r="C1763" s="9">
        <f t="shared" si="136"/>
        <v>10</v>
      </c>
      <c r="D1763" s="9">
        <f t="shared" si="137"/>
        <v>28</v>
      </c>
      <c r="E1763" s="8" t="str">
        <f t="shared" si="138"/>
        <v>20131028</v>
      </c>
      <c r="F1763" s="24">
        <v>41575</v>
      </c>
      <c r="G1763" s="25">
        <f t="shared" si="139"/>
        <v>41575</v>
      </c>
    </row>
    <row r="1764" spans="1:7">
      <c r="A1764" s="9">
        <f t="shared" si="135"/>
        <v>2013</v>
      </c>
      <c r="B1764" s="9">
        <f>VLOOKUP($C1764,Quarter_Month!$A$1:$B$13,2)</f>
        <v>4</v>
      </c>
      <c r="C1764" s="9">
        <f t="shared" si="136"/>
        <v>10</v>
      </c>
      <c r="D1764" s="9">
        <f t="shared" si="137"/>
        <v>29</v>
      </c>
      <c r="E1764" s="8" t="str">
        <f t="shared" si="138"/>
        <v>20131029</v>
      </c>
      <c r="F1764" s="24">
        <v>41576</v>
      </c>
      <c r="G1764" s="25">
        <f t="shared" si="139"/>
        <v>41576</v>
      </c>
    </row>
    <row r="1765" spans="1:7">
      <c r="A1765" s="9">
        <f t="shared" si="135"/>
        <v>2013</v>
      </c>
      <c r="B1765" s="9">
        <f>VLOOKUP($C1765,Quarter_Month!$A$1:$B$13,2)</f>
        <v>4</v>
      </c>
      <c r="C1765" s="9">
        <f t="shared" si="136"/>
        <v>10</v>
      </c>
      <c r="D1765" s="9">
        <f t="shared" si="137"/>
        <v>30</v>
      </c>
      <c r="E1765" s="8" t="str">
        <f t="shared" si="138"/>
        <v>20131030</v>
      </c>
      <c r="F1765" s="24">
        <v>41577</v>
      </c>
      <c r="G1765" s="25">
        <f t="shared" si="139"/>
        <v>41577</v>
      </c>
    </row>
    <row r="1766" spans="1:7">
      <c r="A1766" s="9">
        <f t="shared" si="135"/>
        <v>2013</v>
      </c>
      <c r="B1766" s="9">
        <f>VLOOKUP($C1766,Quarter_Month!$A$1:$B$13,2)</f>
        <v>4</v>
      </c>
      <c r="C1766" s="9">
        <f t="shared" si="136"/>
        <v>10</v>
      </c>
      <c r="D1766" s="9">
        <f t="shared" si="137"/>
        <v>31</v>
      </c>
      <c r="E1766" s="8" t="str">
        <f t="shared" si="138"/>
        <v>20131031</v>
      </c>
      <c r="F1766" s="24">
        <v>41578</v>
      </c>
      <c r="G1766" s="25">
        <f t="shared" si="139"/>
        <v>41578</v>
      </c>
    </row>
    <row r="1767" spans="1:7">
      <c r="A1767" s="9">
        <f t="shared" si="135"/>
        <v>2013</v>
      </c>
      <c r="B1767" s="9">
        <f>VLOOKUP($C1767,Quarter_Month!$A$1:$B$13,2)</f>
        <v>4</v>
      </c>
      <c r="C1767" s="9">
        <f t="shared" si="136"/>
        <v>11</v>
      </c>
      <c r="D1767" s="9">
        <f t="shared" si="137"/>
        <v>1</v>
      </c>
      <c r="E1767" s="8" t="str">
        <f t="shared" si="138"/>
        <v>20131101</v>
      </c>
      <c r="F1767" s="24">
        <v>41579</v>
      </c>
      <c r="G1767" s="25">
        <f t="shared" si="139"/>
        <v>41579</v>
      </c>
    </row>
    <row r="1768" spans="1:7">
      <c r="A1768" s="9">
        <f t="shared" si="135"/>
        <v>2013</v>
      </c>
      <c r="B1768" s="9">
        <f>VLOOKUP($C1768,Quarter_Month!$A$1:$B$13,2)</f>
        <v>4</v>
      </c>
      <c r="C1768" s="9">
        <f t="shared" si="136"/>
        <v>11</v>
      </c>
      <c r="D1768" s="9">
        <f t="shared" si="137"/>
        <v>2</v>
      </c>
      <c r="E1768" s="8" t="str">
        <f t="shared" si="138"/>
        <v>20131102</v>
      </c>
      <c r="F1768" s="24">
        <v>41580</v>
      </c>
      <c r="G1768" s="25">
        <f t="shared" si="139"/>
        <v>41580</v>
      </c>
    </row>
    <row r="1769" spans="1:7">
      <c r="A1769" s="9">
        <f t="shared" si="135"/>
        <v>2013</v>
      </c>
      <c r="B1769" s="9">
        <f>VLOOKUP($C1769,Quarter_Month!$A$1:$B$13,2)</f>
        <v>4</v>
      </c>
      <c r="C1769" s="9">
        <f t="shared" si="136"/>
        <v>11</v>
      </c>
      <c r="D1769" s="9">
        <f t="shared" si="137"/>
        <v>3</v>
      </c>
      <c r="E1769" s="8" t="str">
        <f t="shared" si="138"/>
        <v>20131103</v>
      </c>
      <c r="F1769" s="24">
        <v>41581</v>
      </c>
      <c r="G1769" s="25">
        <f t="shared" si="139"/>
        <v>41581</v>
      </c>
    </row>
    <row r="1770" spans="1:7">
      <c r="A1770" s="9">
        <f t="shared" si="135"/>
        <v>2013</v>
      </c>
      <c r="B1770" s="9">
        <f>VLOOKUP($C1770,Quarter_Month!$A$1:$B$13,2)</f>
        <v>4</v>
      </c>
      <c r="C1770" s="9">
        <f t="shared" si="136"/>
        <v>11</v>
      </c>
      <c r="D1770" s="9">
        <f t="shared" si="137"/>
        <v>4</v>
      </c>
      <c r="E1770" s="8" t="str">
        <f t="shared" si="138"/>
        <v>20131104</v>
      </c>
      <c r="F1770" s="24">
        <v>41582</v>
      </c>
      <c r="G1770" s="25">
        <f t="shared" si="139"/>
        <v>41582</v>
      </c>
    </row>
    <row r="1771" spans="1:7">
      <c r="A1771" s="9">
        <f t="shared" si="135"/>
        <v>2013</v>
      </c>
      <c r="B1771" s="9">
        <f>VLOOKUP($C1771,Quarter_Month!$A$1:$B$13,2)</f>
        <v>4</v>
      </c>
      <c r="C1771" s="9">
        <f t="shared" si="136"/>
        <v>11</v>
      </c>
      <c r="D1771" s="9">
        <f t="shared" si="137"/>
        <v>5</v>
      </c>
      <c r="E1771" s="8" t="str">
        <f t="shared" si="138"/>
        <v>20131105</v>
      </c>
      <c r="F1771" s="24">
        <v>41583</v>
      </c>
      <c r="G1771" s="25">
        <f t="shared" si="139"/>
        <v>41583</v>
      </c>
    </row>
    <row r="1772" spans="1:7">
      <c r="A1772" s="9">
        <f t="shared" ref="A1772:A1835" si="140">YEAR(F1772)</f>
        <v>2013</v>
      </c>
      <c r="B1772" s="9">
        <f>VLOOKUP($C1772,Quarter_Month!$A$1:$B$13,2)</f>
        <v>4</v>
      </c>
      <c r="C1772" s="9">
        <f t="shared" ref="C1772:C1835" si="141">MONTH(F1772)</f>
        <v>11</v>
      </c>
      <c r="D1772" s="9">
        <f t="shared" ref="D1772:D1835" si="142">DAY(F1772)</f>
        <v>6</v>
      </c>
      <c r="E1772" s="8" t="str">
        <f t="shared" ref="E1772:E1835" si="143">CONCATENATE(A1772,IF(LEN(C1772)=1,"0"&amp;C1772,C1772),IF(LEN(D1772)=1,"0"&amp;D1772,D1772))</f>
        <v>20131106</v>
      </c>
      <c r="F1772" s="24">
        <v>41584</v>
      </c>
      <c r="G1772" s="25">
        <f t="shared" si="139"/>
        <v>41584</v>
      </c>
    </row>
    <row r="1773" spans="1:7">
      <c r="A1773" s="9">
        <f t="shared" si="140"/>
        <v>2013</v>
      </c>
      <c r="B1773" s="9">
        <f>VLOOKUP($C1773,Quarter_Month!$A$1:$B$13,2)</f>
        <v>4</v>
      </c>
      <c r="C1773" s="9">
        <f t="shared" si="141"/>
        <v>11</v>
      </c>
      <c r="D1773" s="9">
        <f t="shared" si="142"/>
        <v>7</v>
      </c>
      <c r="E1773" s="8" t="str">
        <f t="shared" si="143"/>
        <v>20131107</v>
      </c>
      <c r="F1773" s="24">
        <v>41585</v>
      </c>
      <c r="G1773" s="25">
        <f t="shared" si="139"/>
        <v>41585</v>
      </c>
    </row>
    <row r="1774" spans="1:7">
      <c r="A1774" s="9">
        <f t="shared" si="140"/>
        <v>2013</v>
      </c>
      <c r="B1774" s="9">
        <f>VLOOKUP($C1774,Quarter_Month!$A$1:$B$13,2)</f>
        <v>4</v>
      </c>
      <c r="C1774" s="9">
        <f t="shared" si="141"/>
        <v>11</v>
      </c>
      <c r="D1774" s="9">
        <f t="shared" si="142"/>
        <v>8</v>
      </c>
      <c r="E1774" s="8" t="str">
        <f t="shared" si="143"/>
        <v>20131108</v>
      </c>
      <c r="F1774" s="24">
        <v>41586</v>
      </c>
      <c r="G1774" s="25">
        <f t="shared" si="139"/>
        <v>41586</v>
      </c>
    </row>
    <row r="1775" spans="1:7">
      <c r="A1775" s="9">
        <f t="shared" si="140"/>
        <v>2013</v>
      </c>
      <c r="B1775" s="9">
        <f>VLOOKUP($C1775,Quarter_Month!$A$1:$B$13,2)</f>
        <v>4</v>
      </c>
      <c r="C1775" s="9">
        <f t="shared" si="141"/>
        <v>11</v>
      </c>
      <c r="D1775" s="9">
        <f t="shared" si="142"/>
        <v>9</v>
      </c>
      <c r="E1775" s="8" t="str">
        <f t="shared" si="143"/>
        <v>20131109</v>
      </c>
      <c r="F1775" s="24">
        <v>41587</v>
      </c>
      <c r="G1775" s="25">
        <f t="shared" si="139"/>
        <v>41587</v>
      </c>
    </row>
    <row r="1776" spans="1:7">
      <c r="A1776" s="9">
        <f t="shared" si="140"/>
        <v>2013</v>
      </c>
      <c r="B1776" s="9">
        <f>VLOOKUP($C1776,Quarter_Month!$A$1:$B$13,2)</f>
        <v>4</v>
      </c>
      <c r="C1776" s="9">
        <f t="shared" si="141"/>
        <v>11</v>
      </c>
      <c r="D1776" s="9">
        <f t="shared" si="142"/>
        <v>10</v>
      </c>
      <c r="E1776" s="8" t="str">
        <f t="shared" si="143"/>
        <v>20131110</v>
      </c>
      <c r="F1776" s="24">
        <v>41588</v>
      </c>
      <c r="G1776" s="25">
        <f t="shared" si="139"/>
        <v>41588</v>
      </c>
    </row>
    <row r="1777" spans="1:7">
      <c r="A1777" s="9">
        <f t="shared" si="140"/>
        <v>2013</v>
      </c>
      <c r="B1777" s="9">
        <f>VLOOKUP($C1777,Quarter_Month!$A$1:$B$13,2)</f>
        <v>4</v>
      </c>
      <c r="C1777" s="9">
        <f t="shared" si="141"/>
        <v>11</v>
      </c>
      <c r="D1777" s="9">
        <f t="shared" si="142"/>
        <v>11</v>
      </c>
      <c r="E1777" s="8" t="str">
        <f t="shared" si="143"/>
        <v>20131111</v>
      </c>
      <c r="F1777" s="24">
        <v>41589</v>
      </c>
      <c r="G1777" s="25">
        <f t="shared" si="139"/>
        <v>41589</v>
      </c>
    </row>
    <row r="1778" spans="1:7">
      <c r="A1778" s="9">
        <f t="shared" si="140"/>
        <v>2013</v>
      </c>
      <c r="B1778" s="9">
        <f>VLOOKUP($C1778,Quarter_Month!$A$1:$B$13,2)</f>
        <v>4</v>
      </c>
      <c r="C1778" s="9">
        <f t="shared" si="141"/>
        <v>11</v>
      </c>
      <c r="D1778" s="9">
        <f t="shared" si="142"/>
        <v>12</v>
      </c>
      <c r="E1778" s="8" t="str">
        <f t="shared" si="143"/>
        <v>20131112</v>
      </c>
      <c r="F1778" s="24">
        <v>41590</v>
      </c>
      <c r="G1778" s="25">
        <f t="shared" si="139"/>
        <v>41590</v>
      </c>
    </row>
    <row r="1779" spans="1:7">
      <c r="A1779" s="9">
        <f t="shared" si="140"/>
        <v>2013</v>
      </c>
      <c r="B1779" s="9">
        <f>VLOOKUP($C1779,Quarter_Month!$A$1:$B$13,2)</f>
        <v>4</v>
      </c>
      <c r="C1779" s="9">
        <f t="shared" si="141"/>
        <v>11</v>
      </c>
      <c r="D1779" s="9">
        <f t="shared" si="142"/>
        <v>13</v>
      </c>
      <c r="E1779" s="8" t="str">
        <f t="shared" si="143"/>
        <v>20131113</v>
      </c>
      <c r="F1779" s="24">
        <v>41591</v>
      </c>
      <c r="G1779" s="25">
        <f t="shared" si="139"/>
        <v>41591</v>
      </c>
    </row>
    <row r="1780" spans="1:7">
      <c r="A1780" s="9">
        <f t="shared" si="140"/>
        <v>2013</v>
      </c>
      <c r="B1780" s="9">
        <f>VLOOKUP($C1780,Quarter_Month!$A$1:$B$13,2)</f>
        <v>4</v>
      </c>
      <c r="C1780" s="9">
        <f t="shared" si="141"/>
        <v>11</v>
      </c>
      <c r="D1780" s="9">
        <f t="shared" si="142"/>
        <v>14</v>
      </c>
      <c r="E1780" s="8" t="str">
        <f t="shared" si="143"/>
        <v>20131114</v>
      </c>
      <c r="F1780" s="24">
        <v>41592</v>
      </c>
      <c r="G1780" s="25">
        <f t="shared" si="139"/>
        <v>41592</v>
      </c>
    </row>
    <row r="1781" spans="1:7">
      <c r="A1781" s="9">
        <f t="shared" si="140"/>
        <v>2013</v>
      </c>
      <c r="B1781" s="9">
        <f>VLOOKUP($C1781,Quarter_Month!$A$1:$B$13,2)</f>
        <v>4</v>
      </c>
      <c r="C1781" s="9">
        <f t="shared" si="141"/>
        <v>11</v>
      </c>
      <c r="D1781" s="9">
        <f t="shared" si="142"/>
        <v>15</v>
      </c>
      <c r="E1781" s="8" t="str">
        <f t="shared" si="143"/>
        <v>20131115</v>
      </c>
      <c r="F1781" s="24">
        <v>41593</v>
      </c>
      <c r="G1781" s="25">
        <f t="shared" si="139"/>
        <v>41593</v>
      </c>
    </row>
    <row r="1782" spans="1:7">
      <c r="A1782" s="9">
        <f t="shared" si="140"/>
        <v>2013</v>
      </c>
      <c r="B1782" s="9">
        <f>VLOOKUP($C1782,Quarter_Month!$A$1:$B$13,2)</f>
        <v>4</v>
      </c>
      <c r="C1782" s="9">
        <f t="shared" si="141"/>
        <v>11</v>
      </c>
      <c r="D1782" s="9">
        <f t="shared" si="142"/>
        <v>16</v>
      </c>
      <c r="E1782" s="8" t="str">
        <f t="shared" si="143"/>
        <v>20131116</v>
      </c>
      <c r="F1782" s="24">
        <v>41594</v>
      </c>
      <c r="G1782" s="25">
        <f t="shared" si="139"/>
        <v>41594</v>
      </c>
    </row>
    <row r="1783" spans="1:7">
      <c r="A1783" s="9">
        <f t="shared" si="140"/>
        <v>2013</v>
      </c>
      <c r="B1783" s="9">
        <f>VLOOKUP($C1783,Quarter_Month!$A$1:$B$13,2)</f>
        <v>4</v>
      </c>
      <c r="C1783" s="9">
        <f t="shared" si="141"/>
        <v>11</v>
      </c>
      <c r="D1783" s="9">
        <f t="shared" si="142"/>
        <v>17</v>
      </c>
      <c r="E1783" s="8" t="str">
        <f t="shared" si="143"/>
        <v>20131117</v>
      </c>
      <c r="F1783" s="24">
        <v>41595</v>
      </c>
      <c r="G1783" s="25">
        <f t="shared" si="139"/>
        <v>41595</v>
      </c>
    </row>
    <row r="1784" spans="1:7">
      <c r="A1784" s="9">
        <f t="shared" si="140"/>
        <v>2013</v>
      </c>
      <c r="B1784" s="9">
        <f>VLOOKUP($C1784,Quarter_Month!$A$1:$B$13,2)</f>
        <v>4</v>
      </c>
      <c r="C1784" s="9">
        <f t="shared" si="141"/>
        <v>11</v>
      </c>
      <c r="D1784" s="9">
        <f t="shared" si="142"/>
        <v>18</v>
      </c>
      <c r="E1784" s="8" t="str">
        <f t="shared" si="143"/>
        <v>20131118</v>
      </c>
      <c r="F1784" s="24">
        <v>41596</v>
      </c>
      <c r="G1784" s="25">
        <f t="shared" si="139"/>
        <v>41596</v>
      </c>
    </row>
    <row r="1785" spans="1:7">
      <c r="A1785" s="9">
        <f t="shared" si="140"/>
        <v>2013</v>
      </c>
      <c r="B1785" s="9">
        <f>VLOOKUP($C1785,Quarter_Month!$A$1:$B$13,2)</f>
        <v>4</v>
      </c>
      <c r="C1785" s="9">
        <f t="shared" si="141"/>
        <v>11</v>
      </c>
      <c r="D1785" s="9">
        <f t="shared" si="142"/>
        <v>19</v>
      </c>
      <c r="E1785" s="8" t="str">
        <f t="shared" si="143"/>
        <v>20131119</v>
      </c>
      <c r="F1785" s="24">
        <v>41597</v>
      </c>
      <c r="G1785" s="25">
        <f t="shared" si="139"/>
        <v>41597</v>
      </c>
    </row>
    <row r="1786" spans="1:7">
      <c r="A1786" s="9">
        <f t="shared" si="140"/>
        <v>2013</v>
      </c>
      <c r="B1786" s="9">
        <f>VLOOKUP($C1786,Quarter_Month!$A$1:$B$13,2)</f>
        <v>4</v>
      </c>
      <c r="C1786" s="9">
        <f t="shared" si="141"/>
        <v>11</v>
      </c>
      <c r="D1786" s="9">
        <f t="shared" si="142"/>
        <v>20</v>
      </c>
      <c r="E1786" s="8" t="str">
        <f t="shared" si="143"/>
        <v>20131120</v>
      </c>
      <c r="F1786" s="24">
        <v>41598</v>
      </c>
      <c r="G1786" s="25">
        <f t="shared" si="139"/>
        <v>41598</v>
      </c>
    </row>
    <row r="1787" spans="1:7">
      <c r="A1787" s="9">
        <f t="shared" si="140"/>
        <v>2013</v>
      </c>
      <c r="B1787" s="9">
        <f>VLOOKUP($C1787,Quarter_Month!$A$1:$B$13,2)</f>
        <v>4</v>
      </c>
      <c r="C1787" s="9">
        <f t="shared" si="141"/>
        <v>11</v>
      </c>
      <c r="D1787" s="9">
        <f t="shared" si="142"/>
        <v>21</v>
      </c>
      <c r="E1787" s="8" t="str">
        <f t="shared" si="143"/>
        <v>20131121</v>
      </c>
      <c r="F1787" s="24">
        <v>41599</v>
      </c>
      <c r="G1787" s="25">
        <f t="shared" si="139"/>
        <v>41599</v>
      </c>
    </row>
    <row r="1788" spans="1:7">
      <c r="A1788" s="9">
        <f t="shared" si="140"/>
        <v>2013</v>
      </c>
      <c r="B1788" s="9">
        <f>VLOOKUP($C1788,Quarter_Month!$A$1:$B$13,2)</f>
        <v>4</v>
      </c>
      <c r="C1788" s="9">
        <f t="shared" si="141"/>
        <v>11</v>
      </c>
      <c r="D1788" s="9">
        <f t="shared" si="142"/>
        <v>22</v>
      </c>
      <c r="E1788" s="8" t="str">
        <f t="shared" si="143"/>
        <v>20131122</v>
      </c>
      <c r="F1788" s="24">
        <v>41600</v>
      </c>
      <c r="G1788" s="25">
        <f t="shared" si="139"/>
        <v>41600</v>
      </c>
    </row>
    <row r="1789" spans="1:7">
      <c r="A1789" s="9">
        <f t="shared" si="140"/>
        <v>2013</v>
      </c>
      <c r="B1789" s="9">
        <f>VLOOKUP($C1789,Quarter_Month!$A$1:$B$13,2)</f>
        <v>4</v>
      </c>
      <c r="C1789" s="9">
        <f t="shared" si="141"/>
        <v>11</v>
      </c>
      <c r="D1789" s="9">
        <f t="shared" si="142"/>
        <v>23</v>
      </c>
      <c r="E1789" s="8" t="str">
        <f t="shared" si="143"/>
        <v>20131123</v>
      </c>
      <c r="F1789" s="24">
        <v>41601</v>
      </c>
      <c r="G1789" s="25">
        <f t="shared" si="139"/>
        <v>41601</v>
      </c>
    </row>
    <row r="1790" spans="1:7">
      <c r="A1790" s="9">
        <f t="shared" si="140"/>
        <v>2013</v>
      </c>
      <c r="B1790" s="9">
        <f>VLOOKUP($C1790,Quarter_Month!$A$1:$B$13,2)</f>
        <v>4</v>
      </c>
      <c r="C1790" s="9">
        <f t="shared" si="141"/>
        <v>11</v>
      </c>
      <c r="D1790" s="9">
        <f t="shared" si="142"/>
        <v>24</v>
      </c>
      <c r="E1790" s="8" t="str">
        <f t="shared" si="143"/>
        <v>20131124</v>
      </c>
      <c r="F1790" s="24">
        <v>41602</v>
      </c>
      <c r="G1790" s="25">
        <f t="shared" si="139"/>
        <v>41602</v>
      </c>
    </row>
    <row r="1791" spans="1:7">
      <c r="A1791" s="9">
        <f t="shared" si="140"/>
        <v>2013</v>
      </c>
      <c r="B1791" s="9">
        <f>VLOOKUP($C1791,Quarter_Month!$A$1:$B$13,2)</f>
        <v>4</v>
      </c>
      <c r="C1791" s="9">
        <f t="shared" si="141"/>
        <v>11</v>
      </c>
      <c r="D1791" s="9">
        <f t="shared" si="142"/>
        <v>25</v>
      </c>
      <c r="E1791" s="8" t="str">
        <f t="shared" si="143"/>
        <v>20131125</v>
      </c>
      <c r="F1791" s="24">
        <v>41603</v>
      </c>
      <c r="G1791" s="25">
        <f t="shared" si="139"/>
        <v>41603</v>
      </c>
    </row>
    <row r="1792" spans="1:7">
      <c r="A1792" s="9">
        <f t="shared" si="140"/>
        <v>2013</v>
      </c>
      <c r="B1792" s="9">
        <f>VLOOKUP($C1792,Quarter_Month!$A$1:$B$13,2)</f>
        <v>4</v>
      </c>
      <c r="C1792" s="9">
        <f t="shared" si="141"/>
        <v>11</v>
      </c>
      <c r="D1792" s="9">
        <f t="shared" si="142"/>
        <v>26</v>
      </c>
      <c r="E1792" s="8" t="str">
        <f t="shared" si="143"/>
        <v>20131126</v>
      </c>
      <c r="F1792" s="24">
        <v>41604</v>
      </c>
      <c r="G1792" s="25">
        <f t="shared" si="139"/>
        <v>41604</v>
      </c>
    </row>
    <row r="1793" spans="1:7">
      <c r="A1793" s="9">
        <f t="shared" si="140"/>
        <v>2013</v>
      </c>
      <c r="B1793" s="9">
        <f>VLOOKUP($C1793,Quarter_Month!$A$1:$B$13,2)</f>
        <v>4</v>
      </c>
      <c r="C1793" s="9">
        <f t="shared" si="141"/>
        <v>11</v>
      </c>
      <c r="D1793" s="9">
        <f t="shared" si="142"/>
        <v>27</v>
      </c>
      <c r="E1793" s="8" t="str">
        <f t="shared" si="143"/>
        <v>20131127</v>
      </c>
      <c r="F1793" s="24">
        <v>41605</v>
      </c>
      <c r="G1793" s="25">
        <f t="shared" si="139"/>
        <v>41605</v>
      </c>
    </row>
    <row r="1794" spans="1:7">
      <c r="A1794" s="9">
        <f t="shared" si="140"/>
        <v>2013</v>
      </c>
      <c r="B1794" s="9">
        <f>VLOOKUP($C1794,Quarter_Month!$A$1:$B$13,2)</f>
        <v>4</v>
      </c>
      <c r="C1794" s="9">
        <f t="shared" si="141"/>
        <v>11</v>
      </c>
      <c r="D1794" s="9">
        <f t="shared" si="142"/>
        <v>28</v>
      </c>
      <c r="E1794" s="8" t="str">
        <f t="shared" si="143"/>
        <v>20131128</v>
      </c>
      <c r="F1794" s="24">
        <v>41606</v>
      </c>
      <c r="G1794" s="25">
        <f t="shared" si="139"/>
        <v>41606</v>
      </c>
    </row>
    <row r="1795" spans="1:7">
      <c r="A1795" s="9">
        <f t="shared" si="140"/>
        <v>2013</v>
      </c>
      <c r="B1795" s="9">
        <f>VLOOKUP($C1795,Quarter_Month!$A$1:$B$13,2)</f>
        <v>4</v>
      </c>
      <c r="C1795" s="9">
        <f t="shared" si="141"/>
        <v>11</v>
      </c>
      <c r="D1795" s="9">
        <f t="shared" si="142"/>
        <v>29</v>
      </c>
      <c r="E1795" s="8" t="str">
        <f t="shared" si="143"/>
        <v>20131129</v>
      </c>
      <c r="F1795" s="24">
        <v>41607</v>
      </c>
      <c r="G1795" s="25">
        <f t="shared" ref="G1795:G1858" si="144">F1795</f>
        <v>41607</v>
      </c>
    </row>
    <row r="1796" spans="1:7">
      <c r="A1796" s="9">
        <f t="shared" si="140"/>
        <v>2013</v>
      </c>
      <c r="B1796" s="9">
        <f>VLOOKUP($C1796,Quarter_Month!$A$1:$B$13,2)</f>
        <v>4</v>
      </c>
      <c r="C1796" s="9">
        <f t="shared" si="141"/>
        <v>11</v>
      </c>
      <c r="D1796" s="9">
        <f t="shared" si="142"/>
        <v>30</v>
      </c>
      <c r="E1796" s="8" t="str">
        <f t="shared" si="143"/>
        <v>20131130</v>
      </c>
      <c r="F1796" s="24">
        <v>41608</v>
      </c>
      <c r="G1796" s="25">
        <f t="shared" si="144"/>
        <v>41608</v>
      </c>
    </row>
    <row r="1797" spans="1:7">
      <c r="A1797" s="9">
        <f t="shared" si="140"/>
        <v>2013</v>
      </c>
      <c r="B1797" s="9">
        <f>VLOOKUP($C1797,Quarter_Month!$A$1:$B$13,2)</f>
        <v>4</v>
      </c>
      <c r="C1797" s="9">
        <f t="shared" si="141"/>
        <v>12</v>
      </c>
      <c r="D1797" s="9">
        <f t="shared" si="142"/>
        <v>1</v>
      </c>
      <c r="E1797" s="8" t="str">
        <f t="shared" si="143"/>
        <v>20131201</v>
      </c>
      <c r="F1797" s="24">
        <v>41609</v>
      </c>
      <c r="G1797" s="25">
        <f t="shared" si="144"/>
        <v>41609</v>
      </c>
    </row>
    <row r="1798" spans="1:7">
      <c r="A1798" s="9">
        <f t="shared" si="140"/>
        <v>2013</v>
      </c>
      <c r="B1798" s="9">
        <f>VLOOKUP($C1798,Quarter_Month!$A$1:$B$13,2)</f>
        <v>4</v>
      </c>
      <c r="C1798" s="9">
        <f t="shared" si="141"/>
        <v>12</v>
      </c>
      <c r="D1798" s="9">
        <f t="shared" si="142"/>
        <v>2</v>
      </c>
      <c r="E1798" s="8" t="str">
        <f t="shared" si="143"/>
        <v>20131202</v>
      </c>
      <c r="F1798" s="24">
        <v>41610</v>
      </c>
      <c r="G1798" s="25">
        <f t="shared" si="144"/>
        <v>41610</v>
      </c>
    </row>
    <row r="1799" spans="1:7">
      <c r="A1799" s="9">
        <f t="shared" si="140"/>
        <v>2013</v>
      </c>
      <c r="B1799" s="9">
        <f>VLOOKUP($C1799,Quarter_Month!$A$1:$B$13,2)</f>
        <v>4</v>
      </c>
      <c r="C1799" s="9">
        <f t="shared" si="141"/>
        <v>12</v>
      </c>
      <c r="D1799" s="9">
        <f t="shared" si="142"/>
        <v>3</v>
      </c>
      <c r="E1799" s="8" t="str">
        <f t="shared" si="143"/>
        <v>20131203</v>
      </c>
      <c r="F1799" s="24">
        <v>41611</v>
      </c>
      <c r="G1799" s="25">
        <f t="shared" si="144"/>
        <v>41611</v>
      </c>
    </row>
    <row r="1800" spans="1:7">
      <c r="A1800" s="9">
        <f t="shared" si="140"/>
        <v>2013</v>
      </c>
      <c r="B1800" s="9">
        <f>VLOOKUP($C1800,Quarter_Month!$A$1:$B$13,2)</f>
        <v>4</v>
      </c>
      <c r="C1800" s="9">
        <f t="shared" si="141"/>
        <v>12</v>
      </c>
      <c r="D1800" s="9">
        <f t="shared" si="142"/>
        <v>4</v>
      </c>
      <c r="E1800" s="8" t="str">
        <f t="shared" si="143"/>
        <v>20131204</v>
      </c>
      <c r="F1800" s="24">
        <v>41612</v>
      </c>
      <c r="G1800" s="25">
        <f t="shared" si="144"/>
        <v>41612</v>
      </c>
    </row>
    <row r="1801" spans="1:7">
      <c r="A1801" s="9">
        <f t="shared" si="140"/>
        <v>2013</v>
      </c>
      <c r="B1801" s="9">
        <f>VLOOKUP($C1801,Quarter_Month!$A$1:$B$13,2)</f>
        <v>4</v>
      </c>
      <c r="C1801" s="9">
        <f t="shared" si="141"/>
        <v>12</v>
      </c>
      <c r="D1801" s="9">
        <f t="shared" si="142"/>
        <v>5</v>
      </c>
      <c r="E1801" s="8" t="str">
        <f t="shared" si="143"/>
        <v>20131205</v>
      </c>
      <c r="F1801" s="24">
        <v>41613</v>
      </c>
      <c r="G1801" s="25">
        <f t="shared" si="144"/>
        <v>41613</v>
      </c>
    </row>
    <row r="1802" spans="1:7">
      <c r="A1802" s="9">
        <f t="shared" si="140"/>
        <v>2013</v>
      </c>
      <c r="B1802" s="9">
        <f>VLOOKUP($C1802,Quarter_Month!$A$1:$B$13,2)</f>
        <v>4</v>
      </c>
      <c r="C1802" s="9">
        <f t="shared" si="141"/>
        <v>12</v>
      </c>
      <c r="D1802" s="9">
        <f t="shared" si="142"/>
        <v>6</v>
      </c>
      <c r="E1802" s="8" t="str">
        <f t="shared" si="143"/>
        <v>20131206</v>
      </c>
      <c r="F1802" s="24">
        <v>41614</v>
      </c>
      <c r="G1802" s="25">
        <f t="shared" si="144"/>
        <v>41614</v>
      </c>
    </row>
    <row r="1803" spans="1:7">
      <c r="A1803" s="9">
        <f t="shared" si="140"/>
        <v>2013</v>
      </c>
      <c r="B1803" s="9">
        <f>VLOOKUP($C1803,Quarter_Month!$A$1:$B$13,2)</f>
        <v>4</v>
      </c>
      <c r="C1803" s="9">
        <f t="shared" si="141"/>
        <v>12</v>
      </c>
      <c r="D1803" s="9">
        <f t="shared" si="142"/>
        <v>7</v>
      </c>
      <c r="E1803" s="8" t="str">
        <f t="shared" si="143"/>
        <v>20131207</v>
      </c>
      <c r="F1803" s="24">
        <v>41615</v>
      </c>
      <c r="G1803" s="25">
        <f t="shared" si="144"/>
        <v>41615</v>
      </c>
    </row>
    <row r="1804" spans="1:7">
      <c r="A1804" s="9">
        <f t="shared" si="140"/>
        <v>2013</v>
      </c>
      <c r="B1804" s="9">
        <f>VLOOKUP($C1804,Quarter_Month!$A$1:$B$13,2)</f>
        <v>4</v>
      </c>
      <c r="C1804" s="9">
        <f t="shared" si="141"/>
        <v>12</v>
      </c>
      <c r="D1804" s="9">
        <f t="shared" si="142"/>
        <v>8</v>
      </c>
      <c r="E1804" s="8" t="str">
        <f t="shared" si="143"/>
        <v>20131208</v>
      </c>
      <c r="F1804" s="24">
        <v>41616</v>
      </c>
      <c r="G1804" s="25">
        <f t="shared" si="144"/>
        <v>41616</v>
      </c>
    </row>
    <row r="1805" spans="1:7">
      <c r="A1805" s="9">
        <f t="shared" si="140"/>
        <v>2013</v>
      </c>
      <c r="B1805" s="9">
        <f>VLOOKUP($C1805,Quarter_Month!$A$1:$B$13,2)</f>
        <v>4</v>
      </c>
      <c r="C1805" s="9">
        <f t="shared" si="141"/>
        <v>12</v>
      </c>
      <c r="D1805" s="9">
        <f t="shared" si="142"/>
        <v>9</v>
      </c>
      <c r="E1805" s="8" t="str">
        <f t="shared" si="143"/>
        <v>20131209</v>
      </c>
      <c r="F1805" s="24">
        <v>41617</v>
      </c>
      <c r="G1805" s="25">
        <f t="shared" si="144"/>
        <v>41617</v>
      </c>
    </row>
    <row r="1806" spans="1:7">
      <c r="A1806" s="9">
        <f t="shared" si="140"/>
        <v>2013</v>
      </c>
      <c r="B1806" s="9">
        <f>VLOOKUP($C1806,Quarter_Month!$A$1:$B$13,2)</f>
        <v>4</v>
      </c>
      <c r="C1806" s="9">
        <f t="shared" si="141"/>
        <v>12</v>
      </c>
      <c r="D1806" s="9">
        <f t="shared" si="142"/>
        <v>10</v>
      </c>
      <c r="E1806" s="8" t="str">
        <f t="shared" si="143"/>
        <v>20131210</v>
      </c>
      <c r="F1806" s="24">
        <v>41618</v>
      </c>
      <c r="G1806" s="25">
        <f t="shared" si="144"/>
        <v>41618</v>
      </c>
    </row>
    <row r="1807" spans="1:7">
      <c r="A1807" s="9">
        <f t="shared" si="140"/>
        <v>2013</v>
      </c>
      <c r="B1807" s="9">
        <f>VLOOKUP($C1807,Quarter_Month!$A$1:$B$13,2)</f>
        <v>4</v>
      </c>
      <c r="C1807" s="9">
        <f t="shared" si="141"/>
        <v>12</v>
      </c>
      <c r="D1807" s="9">
        <f t="shared" si="142"/>
        <v>11</v>
      </c>
      <c r="E1807" s="8" t="str">
        <f t="shared" si="143"/>
        <v>20131211</v>
      </c>
      <c r="F1807" s="24">
        <v>41619</v>
      </c>
      <c r="G1807" s="25">
        <f t="shared" si="144"/>
        <v>41619</v>
      </c>
    </row>
    <row r="1808" spans="1:7">
      <c r="A1808" s="9">
        <f t="shared" si="140"/>
        <v>2013</v>
      </c>
      <c r="B1808" s="9">
        <f>VLOOKUP($C1808,Quarter_Month!$A$1:$B$13,2)</f>
        <v>4</v>
      </c>
      <c r="C1808" s="9">
        <f t="shared" si="141"/>
        <v>12</v>
      </c>
      <c r="D1808" s="9">
        <f t="shared" si="142"/>
        <v>12</v>
      </c>
      <c r="E1808" s="8" t="str">
        <f t="shared" si="143"/>
        <v>20131212</v>
      </c>
      <c r="F1808" s="24">
        <v>41620</v>
      </c>
      <c r="G1808" s="25">
        <f t="shared" si="144"/>
        <v>41620</v>
      </c>
    </row>
    <row r="1809" spans="1:7">
      <c r="A1809" s="9">
        <f t="shared" si="140"/>
        <v>2013</v>
      </c>
      <c r="B1809" s="9">
        <f>VLOOKUP($C1809,Quarter_Month!$A$1:$B$13,2)</f>
        <v>4</v>
      </c>
      <c r="C1809" s="9">
        <f t="shared" si="141"/>
        <v>12</v>
      </c>
      <c r="D1809" s="9">
        <f t="shared" si="142"/>
        <v>13</v>
      </c>
      <c r="E1809" s="8" t="str">
        <f t="shared" si="143"/>
        <v>20131213</v>
      </c>
      <c r="F1809" s="24">
        <v>41621</v>
      </c>
      <c r="G1809" s="25">
        <f t="shared" si="144"/>
        <v>41621</v>
      </c>
    </row>
    <row r="1810" spans="1:7">
      <c r="A1810" s="9">
        <f t="shared" si="140"/>
        <v>2013</v>
      </c>
      <c r="B1810" s="9">
        <f>VLOOKUP($C1810,Quarter_Month!$A$1:$B$13,2)</f>
        <v>4</v>
      </c>
      <c r="C1810" s="9">
        <f t="shared" si="141"/>
        <v>12</v>
      </c>
      <c r="D1810" s="9">
        <f t="shared" si="142"/>
        <v>14</v>
      </c>
      <c r="E1810" s="8" t="str">
        <f t="shared" si="143"/>
        <v>20131214</v>
      </c>
      <c r="F1810" s="24">
        <v>41622</v>
      </c>
      <c r="G1810" s="25">
        <f t="shared" si="144"/>
        <v>41622</v>
      </c>
    </row>
    <row r="1811" spans="1:7">
      <c r="A1811" s="9">
        <f t="shared" si="140"/>
        <v>2013</v>
      </c>
      <c r="B1811" s="9">
        <f>VLOOKUP($C1811,Quarter_Month!$A$1:$B$13,2)</f>
        <v>4</v>
      </c>
      <c r="C1811" s="9">
        <f t="shared" si="141"/>
        <v>12</v>
      </c>
      <c r="D1811" s="9">
        <f t="shared" si="142"/>
        <v>15</v>
      </c>
      <c r="E1811" s="8" t="str">
        <f t="shared" si="143"/>
        <v>20131215</v>
      </c>
      <c r="F1811" s="24">
        <v>41623</v>
      </c>
      <c r="G1811" s="25">
        <f t="shared" si="144"/>
        <v>41623</v>
      </c>
    </row>
    <row r="1812" spans="1:7">
      <c r="A1812" s="9">
        <f t="shared" si="140"/>
        <v>2013</v>
      </c>
      <c r="B1812" s="9">
        <f>VLOOKUP($C1812,Quarter_Month!$A$1:$B$13,2)</f>
        <v>4</v>
      </c>
      <c r="C1812" s="9">
        <f t="shared" si="141"/>
        <v>12</v>
      </c>
      <c r="D1812" s="9">
        <f t="shared" si="142"/>
        <v>16</v>
      </c>
      <c r="E1812" s="8" t="str">
        <f t="shared" si="143"/>
        <v>20131216</v>
      </c>
      <c r="F1812" s="24">
        <v>41624</v>
      </c>
      <c r="G1812" s="25">
        <f t="shared" si="144"/>
        <v>41624</v>
      </c>
    </row>
    <row r="1813" spans="1:7">
      <c r="A1813" s="9">
        <f t="shared" si="140"/>
        <v>2013</v>
      </c>
      <c r="B1813" s="9">
        <f>VLOOKUP($C1813,Quarter_Month!$A$1:$B$13,2)</f>
        <v>4</v>
      </c>
      <c r="C1813" s="9">
        <f t="shared" si="141"/>
        <v>12</v>
      </c>
      <c r="D1813" s="9">
        <f t="shared" si="142"/>
        <v>17</v>
      </c>
      <c r="E1813" s="8" t="str">
        <f t="shared" si="143"/>
        <v>20131217</v>
      </c>
      <c r="F1813" s="24">
        <v>41625</v>
      </c>
      <c r="G1813" s="25">
        <f t="shared" si="144"/>
        <v>41625</v>
      </c>
    </row>
    <row r="1814" spans="1:7">
      <c r="A1814" s="9">
        <f t="shared" si="140"/>
        <v>2013</v>
      </c>
      <c r="B1814" s="9">
        <f>VLOOKUP($C1814,Quarter_Month!$A$1:$B$13,2)</f>
        <v>4</v>
      </c>
      <c r="C1814" s="9">
        <f t="shared" si="141"/>
        <v>12</v>
      </c>
      <c r="D1814" s="9">
        <f t="shared" si="142"/>
        <v>18</v>
      </c>
      <c r="E1814" s="8" t="str">
        <f t="shared" si="143"/>
        <v>20131218</v>
      </c>
      <c r="F1814" s="24">
        <v>41626</v>
      </c>
      <c r="G1814" s="25">
        <f t="shared" si="144"/>
        <v>41626</v>
      </c>
    </row>
    <row r="1815" spans="1:7">
      <c r="A1815" s="9">
        <f t="shared" si="140"/>
        <v>2013</v>
      </c>
      <c r="B1815" s="9">
        <f>VLOOKUP($C1815,Quarter_Month!$A$1:$B$13,2)</f>
        <v>4</v>
      </c>
      <c r="C1815" s="9">
        <f t="shared" si="141"/>
        <v>12</v>
      </c>
      <c r="D1815" s="9">
        <f t="shared" si="142"/>
        <v>19</v>
      </c>
      <c r="E1815" s="8" t="str">
        <f t="shared" si="143"/>
        <v>20131219</v>
      </c>
      <c r="F1815" s="24">
        <v>41627</v>
      </c>
      <c r="G1815" s="25">
        <f t="shared" si="144"/>
        <v>41627</v>
      </c>
    </row>
    <row r="1816" spans="1:7">
      <c r="A1816" s="9">
        <f t="shared" si="140"/>
        <v>2013</v>
      </c>
      <c r="B1816" s="9">
        <f>VLOOKUP($C1816,Quarter_Month!$A$1:$B$13,2)</f>
        <v>4</v>
      </c>
      <c r="C1816" s="9">
        <f t="shared" si="141"/>
        <v>12</v>
      </c>
      <c r="D1816" s="9">
        <f t="shared" si="142"/>
        <v>20</v>
      </c>
      <c r="E1816" s="8" t="str">
        <f t="shared" si="143"/>
        <v>20131220</v>
      </c>
      <c r="F1816" s="24">
        <v>41628</v>
      </c>
      <c r="G1816" s="25">
        <f t="shared" si="144"/>
        <v>41628</v>
      </c>
    </row>
    <row r="1817" spans="1:7">
      <c r="A1817" s="9">
        <f t="shared" si="140"/>
        <v>2013</v>
      </c>
      <c r="B1817" s="9">
        <f>VLOOKUP($C1817,Quarter_Month!$A$1:$B$13,2)</f>
        <v>4</v>
      </c>
      <c r="C1817" s="9">
        <f t="shared" si="141"/>
        <v>12</v>
      </c>
      <c r="D1817" s="9">
        <f t="shared" si="142"/>
        <v>21</v>
      </c>
      <c r="E1817" s="8" t="str">
        <f t="shared" si="143"/>
        <v>20131221</v>
      </c>
      <c r="F1817" s="24">
        <v>41629</v>
      </c>
      <c r="G1817" s="25">
        <f t="shared" si="144"/>
        <v>41629</v>
      </c>
    </row>
    <row r="1818" spans="1:7">
      <c r="A1818" s="9">
        <f t="shared" si="140"/>
        <v>2013</v>
      </c>
      <c r="B1818" s="9">
        <f>VLOOKUP($C1818,Quarter_Month!$A$1:$B$13,2)</f>
        <v>4</v>
      </c>
      <c r="C1818" s="9">
        <f t="shared" si="141"/>
        <v>12</v>
      </c>
      <c r="D1818" s="9">
        <f t="shared" si="142"/>
        <v>22</v>
      </c>
      <c r="E1818" s="8" t="str">
        <f t="shared" si="143"/>
        <v>20131222</v>
      </c>
      <c r="F1818" s="24">
        <v>41630</v>
      </c>
      <c r="G1818" s="25">
        <f t="shared" si="144"/>
        <v>41630</v>
      </c>
    </row>
    <row r="1819" spans="1:7">
      <c r="A1819" s="9">
        <f t="shared" si="140"/>
        <v>2013</v>
      </c>
      <c r="B1819" s="9">
        <f>VLOOKUP($C1819,Quarter_Month!$A$1:$B$13,2)</f>
        <v>4</v>
      </c>
      <c r="C1819" s="9">
        <f t="shared" si="141"/>
        <v>12</v>
      </c>
      <c r="D1819" s="9">
        <f t="shared" si="142"/>
        <v>23</v>
      </c>
      <c r="E1819" s="8" t="str">
        <f t="shared" si="143"/>
        <v>20131223</v>
      </c>
      <c r="F1819" s="24">
        <v>41631</v>
      </c>
      <c r="G1819" s="25">
        <f t="shared" si="144"/>
        <v>41631</v>
      </c>
    </row>
    <row r="1820" spans="1:7">
      <c r="A1820" s="9">
        <f t="shared" si="140"/>
        <v>2013</v>
      </c>
      <c r="B1820" s="9">
        <f>VLOOKUP($C1820,Quarter_Month!$A$1:$B$13,2)</f>
        <v>4</v>
      </c>
      <c r="C1820" s="9">
        <f t="shared" si="141"/>
        <v>12</v>
      </c>
      <c r="D1820" s="9">
        <f t="shared" si="142"/>
        <v>24</v>
      </c>
      <c r="E1820" s="8" t="str">
        <f t="shared" si="143"/>
        <v>20131224</v>
      </c>
      <c r="F1820" s="24">
        <v>41632</v>
      </c>
      <c r="G1820" s="25">
        <f t="shared" si="144"/>
        <v>41632</v>
      </c>
    </row>
    <row r="1821" spans="1:7">
      <c r="A1821" s="9">
        <f t="shared" si="140"/>
        <v>2013</v>
      </c>
      <c r="B1821" s="9">
        <f>VLOOKUP($C1821,Quarter_Month!$A$1:$B$13,2)</f>
        <v>4</v>
      </c>
      <c r="C1821" s="9">
        <f t="shared" si="141"/>
        <v>12</v>
      </c>
      <c r="D1821" s="9">
        <f t="shared" si="142"/>
        <v>25</v>
      </c>
      <c r="E1821" s="8" t="str">
        <f t="shared" si="143"/>
        <v>20131225</v>
      </c>
      <c r="F1821" s="24">
        <v>41633</v>
      </c>
      <c r="G1821" s="25">
        <f t="shared" si="144"/>
        <v>41633</v>
      </c>
    </row>
    <row r="1822" spans="1:7">
      <c r="A1822" s="9">
        <f t="shared" si="140"/>
        <v>2013</v>
      </c>
      <c r="B1822" s="9">
        <f>VLOOKUP($C1822,Quarter_Month!$A$1:$B$13,2)</f>
        <v>4</v>
      </c>
      <c r="C1822" s="9">
        <f t="shared" si="141"/>
        <v>12</v>
      </c>
      <c r="D1822" s="9">
        <f t="shared" si="142"/>
        <v>26</v>
      </c>
      <c r="E1822" s="8" t="str">
        <f t="shared" si="143"/>
        <v>20131226</v>
      </c>
      <c r="F1822" s="24">
        <v>41634</v>
      </c>
      <c r="G1822" s="25">
        <f t="shared" si="144"/>
        <v>41634</v>
      </c>
    </row>
    <row r="1823" spans="1:7">
      <c r="A1823" s="9">
        <f t="shared" si="140"/>
        <v>2013</v>
      </c>
      <c r="B1823" s="9">
        <f>VLOOKUP($C1823,Quarter_Month!$A$1:$B$13,2)</f>
        <v>4</v>
      </c>
      <c r="C1823" s="9">
        <f t="shared" si="141"/>
        <v>12</v>
      </c>
      <c r="D1823" s="9">
        <f t="shared" si="142"/>
        <v>27</v>
      </c>
      <c r="E1823" s="8" t="str">
        <f t="shared" si="143"/>
        <v>20131227</v>
      </c>
      <c r="F1823" s="24">
        <v>41635</v>
      </c>
      <c r="G1823" s="25">
        <f t="shared" si="144"/>
        <v>41635</v>
      </c>
    </row>
    <row r="1824" spans="1:7">
      <c r="A1824" s="9">
        <f t="shared" si="140"/>
        <v>2013</v>
      </c>
      <c r="B1824" s="9">
        <f>VLOOKUP($C1824,Quarter_Month!$A$1:$B$13,2)</f>
        <v>4</v>
      </c>
      <c r="C1824" s="9">
        <f t="shared" si="141"/>
        <v>12</v>
      </c>
      <c r="D1824" s="9">
        <f t="shared" si="142"/>
        <v>28</v>
      </c>
      <c r="E1824" s="8" t="str">
        <f t="shared" si="143"/>
        <v>20131228</v>
      </c>
      <c r="F1824" s="24">
        <v>41636</v>
      </c>
      <c r="G1824" s="25">
        <f t="shared" si="144"/>
        <v>41636</v>
      </c>
    </row>
    <row r="1825" spans="1:7">
      <c r="A1825" s="9">
        <f t="shared" si="140"/>
        <v>2013</v>
      </c>
      <c r="B1825" s="9">
        <f>VLOOKUP($C1825,Quarter_Month!$A$1:$B$13,2)</f>
        <v>4</v>
      </c>
      <c r="C1825" s="9">
        <f t="shared" si="141"/>
        <v>12</v>
      </c>
      <c r="D1825" s="9">
        <f t="shared" si="142"/>
        <v>29</v>
      </c>
      <c r="E1825" s="8" t="str">
        <f t="shared" si="143"/>
        <v>20131229</v>
      </c>
      <c r="F1825" s="24">
        <v>41637</v>
      </c>
      <c r="G1825" s="25">
        <f t="shared" si="144"/>
        <v>41637</v>
      </c>
    </row>
    <row r="1826" spans="1:7">
      <c r="A1826" s="9">
        <f t="shared" si="140"/>
        <v>2013</v>
      </c>
      <c r="B1826" s="9">
        <f>VLOOKUP($C1826,Quarter_Month!$A$1:$B$13,2)</f>
        <v>4</v>
      </c>
      <c r="C1826" s="9">
        <f t="shared" si="141"/>
        <v>12</v>
      </c>
      <c r="D1826" s="9">
        <f t="shared" si="142"/>
        <v>30</v>
      </c>
      <c r="E1826" s="8" t="str">
        <f t="shared" si="143"/>
        <v>20131230</v>
      </c>
      <c r="F1826" s="24">
        <v>41638</v>
      </c>
      <c r="G1826" s="25">
        <f t="shared" si="144"/>
        <v>41638</v>
      </c>
    </row>
    <row r="1827" spans="1:7">
      <c r="A1827" s="9">
        <f t="shared" si="140"/>
        <v>2013</v>
      </c>
      <c r="B1827" s="9">
        <f>VLOOKUP($C1827,Quarter_Month!$A$1:$B$13,2)</f>
        <v>4</v>
      </c>
      <c r="C1827" s="9">
        <f t="shared" si="141"/>
        <v>12</v>
      </c>
      <c r="D1827" s="9">
        <f t="shared" si="142"/>
        <v>31</v>
      </c>
      <c r="E1827" s="8" t="str">
        <f t="shared" si="143"/>
        <v>20131231</v>
      </c>
      <c r="F1827" s="24">
        <v>41639</v>
      </c>
      <c r="G1827" s="25">
        <f t="shared" si="144"/>
        <v>41639</v>
      </c>
    </row>
    <row r="1828" spans="1:7">
      <c r="A1828" s="9">
        <f t="shared" si="140"/>
        <v>2014</v>
      </c>
      <c r="B1828" s="9">
        <f>VLOOKUP($C1828,Quarter_Month!$A$1:$B$13,2)</f>
        <v>1</v>
      </c>
      <c r="C1828" s="9">
        <f t="shared" si="141"/>
        <v>1</v>
      </c>
      <c r="D1828" s="9">
        <f t="shared" si="142"/>
        <v>1</v>
      </c>
      <c r="E1828" s="8" t="str">
        <f t="shared" si="143"/>
        <v>20140101</v>
      </c>
      <c r="F1828" s="24">
        <v>41640</v>
      </c>
      <c r="G1828" s="25">
        <f t="shared" si="144"/>
        <v>41640</v>
      </c>
    </row>
    <row r="1829" spans="1:7">
      <c r="A1829" s="9">
        <f t="shared" si="140"/>
        <v>2014</v>
      </c>
      <c r="B1829" s="9">
        <f>VLOOKUP($C1829,Quarter_Month!$A$1:$B$13,2)</f>
        <v>1</v>
      </c>
      <c r="C1829" s="9">
        <f t="shared" si="141"/>
        <v>1</v>
      </c>
      <c r="D1829" s="9">
        <f t="shared" si="142"/>
        <v>2</v>
      </c>
      <c r="E1829" s="8" t="str">
        <f t="shared" si="143"/>
        <v>20140102</v>
      </c>
      <c r="F1829" s="24">
        <v>41641</v>
      </c>
      <c r="G1829" s="25">
        <f t="shared" si="144"/>
        <v>41641</v>
      </c>
    </row>
    <row r="1830" spans="1:7">
      <c r="A1830" s="9">
        <f t="shared" si="140"/>
        <v>2014</v>
      </c>
      <c r="B1830" s="9">
        <f>VLOOKUP($C1830,Quarter_Month!$A$1:$B$13,2)</f>
        <v>1</v>
      </c>
      <c r="C1830" s="9">
        <f t="shared" si="141"/>
        <v>1</v>
      </c>
      <c r="D1830" s="9">
        <f t="shared" si="142"/>
        <v>3</v>
      </c>
      <c r="E1830" s="8" t="str">
        <f t="shared" si="143"/>
        <v>20140103</v>
      </c>
      <c r="F1830" s="24">
        <v>41642</v>
      </c>
      <c r="G1830" s="25">
        <f t="shared" si="144"/>
        <v>41642</v>
      </c>
    </row>
    <row r="1831" spans="1:7">
      <c r="A1831" s="9">
        <f t="shared" si="140"/>
        <v>2014</v>
      </c>
      <c r="B1831" s="9">
        <f>VLOOKUP($C1831,Quarter_Month!$A$1:$B$13,2)</f>
        <v>1</v>
      </c>
      <c r="C1831" s="9">
        <f t="shared" si="141"/>
        <v>1</v>
      </c>
      <c r="D1831" s="9">
        <f t="shared" si="142"/>
        <v>4</v>
      </c>
      <c r="E1831" s="8" t="str">
        <f t="shared" si="143"/>
        <v>20140104</v>
      </c>
      <c r="F1831" s="24">
        <v>41643</v>
      </c>
      <c r="G1831" s="25">
        <f t="shared" si="144"/>
        <v>41643</v>
      </c>
    </row>
    <row r="1832" spans="1:7">
      <c r="A1832" s="9">
        <f t="shared" si="140"/>
        <v>2014</v>
      </c>
      <c r="B1832" s="9">
        <f>VLOOKUP($C1832,Quarter_Month!$A$1:$B$13,2)</f>
        <v>1</v>
      </c>
      <c r="C1832" s="9">
        <f t="shared" si="141"/>
        <v>1</v>
      </c>
      <c r="D1832" s="9">
        <f t="shared" si="142"/>
        <v>5</v>
      </c>
      <c r="E1832" s="8" t="str">
        <f t="shared" si="143"/>
        <v>20140105</v>
      </c>
      <c r="F1832" s="24">
        <v>41644</v>
      </c>
      <c r="G1832" s="25">
        <f t="shared" si="144"/>
        <v>41644</v>
      </c>
    </row>
    <row r="1833" spans="1:7">
      <c r="A1833" s="9">
        <f t="shared" si="140"/>
        <v>2014</v>
      </c>
      <c r="B1833" s="9">
        <f>VLOOKUP($C1833,Quarter_Month!$A$1:$B$13,2)</f>
        <v>1</v>
      </c>
      <c r="C1833" s="9">
        <f t="shared" si="141"/>
        <v>1</v>
      </c>
      <c r="D1833" s="9">
        <f t="shared" si="142"/>
        <v>6</v>
      </c>
      <c r="E1833" s="8" t="str">
        <f t="shared" si="143"/>
        <v>20140106</v>
      </c>
      <c r="F1833" s="24">
        <v>41645</v>
      </c>
      <c r="G1833" s="25">
        <f t="shared" si="144"/>
        <v>41645</v>
      </c>
    </row>
    <row r="1834" spans="1:7">
      <c r="A1834" s="9">
        <f t="shared" si="140"/>
        <v>2014</v>
      </c>
      <c r="B1834" s="9">
        <f>VLOOKUP($C1834,Quarter_Month!$A$1:$B$13,2)</f>
        <v>1</v>
      </c>
      <c r="C1834" s="9">
        <f t="shared" si="141"/>
        <v>1</v>
      </c>
      <c r="D1834" s="9">
        <f t="shared" si="142"/>
        <v>7</v>
      </c>
      <c r="E1834" s="8" t="str">
        <f t="shared" si="143"/>
        <v>20140107</v>
      </c>
      <c r="F1834" s="24">
        <v>41646</v>
      </c>
      <c r="G1834" s="25">
        <f t="shared" si="144"/>
        <v>41646</v>
      </c>
    </row>
    <row r="1835" spans="1:7">
      <c r="A1835" s="9">
        <f t="shared" si="140"/>
        <v>2014</v>
      </c>
      <c r="B1835" s="9">
        <f>VLOOKUP($C1835,Quarter_Month!$A$1:$B$13,2)</f>
        <v>1</v>
      </c>
      <c r="C1835" s="9">
        <f t="shared" si="141"/>
        <v>1</v>
      </c>
      <c r="D1835" s="9">
        <f t="shared" si="142"/>
        <v>8</v>
      </c>
      <c r="E1835" s="8" t="str">
        <f t="shared" si="143"/>
        <v>20140108</v>
      </c>
      <c r="F1835" s="24">
        <v>41647</v>
      </c>
      <c r="G1835" s="25">
        <f t="shared" si="144"/>
        <v>41647</v>
      </c>
    </row>
    <row r="1836" spans="1:7">
      <c r="A1836" s="9">
        <f t="shared" ref="A1836:A1899" si="145">YEAR(F1836)</f>
        <v>2014</v>
      </c>
      <c r="B1836" s="9">
        <f>VLOOKUP($C1836,Quarter_Month!$A$1:$B$13,2)</f>
        <v>1</v>
      </c>
      <c r="C1836" s="9">
        <f t="shared" ref="C1836:C1899" si="146">MONTH(F1836)</f>
        <v>1</v>
      </c>
      <c r="D1836" s="9">
        <f t="shared" ref="D1836:D1899" si="147">DAY(F1836)</f>
        <v>9</v>
      </c>
      <c r="E1836" s="8" t="str">
        <f t="shared" ref="E1836:E1899" si="148">CONCATENATE(A1836,IF(LEN(C1836)=1,"0"&amp;C1836,C1836),IF(LEN(D1836)=1,"0"&amp;D1836,D1836))</f>
        <v>20140109</v>
      </c>
      <c r="F1836" s="24">
        <v>41648</v>
      </c>
      <c r="G1836" s="25">
        <f t="shared" si="144"/>
        <v>41648</v>
      </c>
    </row>
    <row r="1837" spans="1:7">
      <c r="A1837" s="9">
        <f t="shared" si="145"/>
        <v>2014</v>
      </c>
      <c r="B1837" s="9">
        <f>VLOOKUP($C1837,Quarter_Month!$A$1:$B$13,2)</f>
        <v>1</v>
      </c>
      <c r="C1837" s="9">
        <f t="shared" si="146"/>
        <v>1</v>
      </c>
      <c r="D1837" s="9">
        <f t="shared" si="147"/>
        <v>10</v>
      </c>
      <c r="E1837" s="8" t="str">
        <f t="shared" si="148"/>
        <v>20140110</v>
      </c>
      <c r="F1837" s="24">
        <v>41649</v>
      </c>
      <c r="G1837" s="25">
        <f t="shared" si="144"/>
        <v>41649</v>
      </c>
    </row>
    <row r="1838" spans="1:7">
      <c r="A1838" s="9">
        <f t="shared" si="145"/>
        <v>2014</v>
      </c>
      <c r="B1838" s="9">
        <f>VLOOKUP($C1838,Quarter_Month!$A$1:$B$13,2)</f>
        <v>1</v>
      </c>
      <c r="C1838" s="9">
        <f t="shared" si="146"/>
        <v>1</v>
      </c>
      <c r="D1838" s="9">
        <f t="shared" si="147"/>
        <v>11</v>
      </c>
      <c r="E1838" s="8" t="str">
        <f t="shared" si="148"/>
        <v>20140111</v>
      </c>
      <c r="F1838" s="24">
        <v>41650</v>
      </c>
      <c r="G1838" s="25">
        <f t="shared" si="144"/>
        <v>41650</v>
      </c>
    </row>
    <row r="1839" spans="1:7">
      <c r="A1839" s="9">
        <f t="shared" si="145"/>
        <v>2014</v>
      </c>
      <c r="B1839" s="9">
        <f>VLOOKUP($C1839,Quarter_Month!$A$1:$B$13,2)</f>
        <v>1</v>
      </c>
      <c r="C1839" s="9">
        <f t="shared" si="146"/>
        <v>1</v>
      </c>
      <c r="D1839" s="9">
        <f t="shared" si="147"/>
        <v>12</v>
      </c>
      <c r="E1839" s="8" t="str">
        <f t="shared" si="148"/>
        <v>20140112</v>
      </c>
      <c r="F1839" s="24">
        <v>41651</v>
      </c>
      <c r="G1839" s="25">
        <f t="shared" si="144"/>
        <v>41651</v>
      </c>
    </row>
    <row r="1840" spans="1:7">
      <c r="A1840" s="9">
        <f t="shared" si="145"/>
        <v>2014</v>
      </c>
      <c r="B1840" s="9">
        <f>VLOOKUP($C1840,Quarter_Month!$A$1:$B$13,2)</f>
        <v>1</v>
      </c>
      <c r="C1840" s="9">
        <f t="shared" si="146"/>
        <v>1</v>
      </c>
      <c r="D1840" s="9">
        <f t="shared" si="147"/>
        <v>13</v>
      </c>
      <c r="E1840" s="8" t="str">
        <f t="shared" si="148"/>
        <v>20140113</v>
      </c>
      <c r="F1840" s="24">
        <v>41652</v>
      </c>
      <c r="G1840" s="25">
        <f t="shared" si="144"/>
        <v>41652</v>
      </c>
    </row>
    <row r="1841" spans="1:7">
      <c r="A1841" s="9">
        <f t="shared" si="145"/>
        <v>2014</v>
      </c>
      <c r="B1841" s="9">
        <f>VLOOKUP($C1841,Quarter_Month!$A$1:$B$13,2)</f>
        <v>1</v>
      </c>
      <c r="C1841" s="9">
        <f t="shared" si="146"/>
        <v>1</v>
      </c>
      <c r="D1841" s="9">
        <f t="shared" si="147"/>
        <v>14</v>
      </c>
      <c r="E1841" s="8" t="str">
        <f t="shared" si="148"/>
        <v>20140114</v>
      </c>
      <c r="F1841" s="24">
        <v>41653</v>
      </c>
      <c r="G1841" s="25">
        <f t="shared" si="144"/>
        <v>41653</v>
      </c>
    </row>
    <row r="1842" spans="1:7">
      <c r="A1842" s="9">
        <f t="shared" si="145"/>
        <v>2014</v>
      </c>
      <c r="B1842" s="9">
        <f>VLOOKUP($C1842,Quarter_Month!$A$1:$B$13,2)</f>
        <v>1</v>
      </c>
      <c r="C1842" s="9">
        <f t="shared" si="146"/>
        <v>1</v>
      </c>
      <c r="D1842" s="9">
        <f t="shared" si="147"/>
        <v>15</v>
      </c>
      <c r="E1842" s="8" t="str">
        <f t="shared" si="148"/>
        <v>20140115</v>
      </c>
      <c r="F1842" s="24">
        <v>41654</v>
      </c>
      <c r="G1842" s="25">
        <f t="shared" si="144"/>
        <v>41654</v>
      </c>
    </row>
    <row r="1843" spans="1:7">
      <c r="A1843" s="9">
        <f t="shared" si="145"/>
        <v>2014</v>
      </c>
      <c r="B1843" s="9">
        <f>VLOOKUP($C1843,Quarter_Month!$A$1:$B$13,2)</f>
        <v>1</v>
      </c>
      <c r="C1843" s="9">
        <f t="shared" si="146"/>
        <v>1</v>
      </c>
      <c r="D1843" s="9">
        <f t="shared" si="147"/>
        <v>16</v>
      </c>
      <c r="E1843" s="8" t="str">
        <f t="shared" si="148"/>
        <v>20140116</v>
      </c>
      <c r="F1843" s="24">
        <v>41655</v>
      </c>
      <c r="G1843" s="25">
        <f t="shared" si="144"/>
        <v>41655</v>
      </c>
    </row>
    <row r="1844" spans="1:7">
      <c r="A1844" s="9">
        <f t="shared" si="145"/>
        <v>2014</v>
      </c>
      <c r="B1844" s="9">
        <f>VLOOKUP($C1844,Quarter_Month!$A$1:$B$13,2)</f>
        <v>1</v>
      </c>
      <c r="C1844" s="9">
        <f t="shared" si="146"/>
        <v>1</v>
      </c>
      <c r="D1844" s="9">
        <f t="shared" si="147"/>
        <v>17</v>
      </c>
      <c r="E1844" s="8" t="str">
        <f t="shared" si="148"/>
        <v>20140117</v>
      </c>
      <c r="F1844" s="24">
        <v>41656</v>
      </c>
      <c r="G1844" s="25">
        <f t="shared" si="144"/>
        <v>41656</v>
      </c>
    </row>
    <row r="1845" spans="1:7">
      <c r="A1845" s="9">
        <f t="shared" si="145"/>
        <v>2014</v>
      </c>
      <c r="B1845" s="9">
        <f>VLOOKUP($C1845,Quarter_Month!$A$1:$B$13,2)</f>
        <v>1</v>
      </c>
      <c r="C1845" s="9">
        <f t="shared" si="146"/>
        <v>1</v>
      </c>
      <c r="D1845" s="9">
        <f t="shared" si="147"/>
        <v>18</v>
      </c>
      <c r="E1845" s="8" t="str">
        <f t="shared" si="148"/>
        <v>20140118</v>
      </c>
      <c r="F1845" s="24">
        <v>41657</v>
      </c>
      <c r="G1845" s="25">
        <f t="shared" si="144"/>
        <v>41657</v>
      </c>
    </row>
    <row r="1846" spans="1:7">
      <c r="A1846" s="9">
        <f t="shared" si="145"/>
        <v>2014</v>
      </c>
      <c r="B1846" s="9">
        <f>VLOOKUP($C1846,Quarter_Month!$A$1:$B$13,2)</f>
        <v>1</v>
      </c>
      <c r="C1846" s="9">
        <f t="shared" si="146"/>
        <v>1</v>
      </c>
      <c r="D1846" s="9">
        <f t="shared" si="147"/>
        <v>19</v>
      </c>
      <c r="E1846" s="8" t="str">
        <f t="shared" si="148"/>
        <v>20140119</v>
      </c>
      <c r="F1846" s="24">
        <v>41658</v>
      </c>
      <c r="G1846" s="25">
        <f t="shared" si="144"/>
        <v>41658</v>
      </c>
    </row>
    <row r="1847" spans="1:7">
      <c r="A1847" s="9">
        <f t="shared" si="145"/>
        <v>2014</v>
      </c>
      <c r="B1847" s="9">
        <f>VLOOKUP($C1847,Quarter_Month!$A$1:$B$13,2)</f>
        <v>1</v>
      </c>
      <c r="C1847" s="9">
        <f t="shared" si="146"/>
        <v>1</v>
      </c>
      <c r="D1847" s="9">
        <f t="shared" si="147"/>
        <v>20</v>
      </c>
      <c r="E1847" s="8" t="str">
        <f t="shared" si="148"/>
        <v>20140120</v>
      </c>
      <c r="F1847" s="24">
        <v>41659</v>
      </c>
      <c r="G1847" s="25">
        <f t="shared" si="144"/>
        <v>41659</v>
      </c>
    </row>
    <row r="1848" spans="1:7">
      <c r="A1848" s="9">
        <f t="shared" si="145"/>
        <v>2014</v>
      </c>
      <c r="B1848" s="9">
        <f>VLOOKUP($C1848,Quarter_Month!$A$1:$B$13,2)</f>
        <v>1</v>
      </c>
      <c r="C1848" s="9">
        <f t="shared" si="146"/>
        <v>1</v>
      </c>
      <c r="D1848" s="9">
        <f t="shared" si="147"/>
        <v>21</v>
      </c>
      <c r="E1848" s="8" t="str">
        <f t="shared" si="148"/>
        <v>20140121</v>
      </c>
      <c r="F1848" s="24">
        <v>41660</v>
      </c>
      <c r="G1848" s="25">
        <f t="shared" si="144"/>
        <v>41660</v>
      </c>
    </row>
    <row r="1849" spans="1:7">
      <c r="A1849" s="9">
        <f t="shared" si="145"/>
        <v>2014</v>
      </c>
      <c r="B1849" s="9">
        <f>VLOOKUP($C1849,Quarter_Month!$A$1:$B$13,2)</f>
        <v>1</v>
      </c>
      <c r="C1849" s="9">
        <f t="shared" si="146"/>
        <v>1</v>
      </c>
      <c r="D1849" s="9">
        <f t="shared" si="147"/>
        <v>22</v>
      </c>
      <c r="E1849" s="8" t="str">
        <f t="shared" si="148"/>
        <v>20140122</v>
      </c>
      <c r="F1849" s="24">
        <v>41661</v>
      </c>
      <c r="G1849" s="25">
        <f t="shared" si="144"/>
        <v>41661</v>
      </c>
    </row>
    <row r="1850" spans="1:7">
      <c r="A1850" s="9">
        <f t="shared" si="145"/>
        <v>2014</v>
      </c>
      <c r="B1850" s="9">
        <f>VLOOKUP($C1850,Quarter_Month!$A$1:$B$13,2)</f>
        <v>1</v>
      </c>
      <c r="C1850" s="9">
        <f t="shared" si="146"/>
        <v>1</v>
      </c>
      <c r="D1850" s="9">
        <f t="shared" si="147"/>
        <v>23</v>
      </c>
      <c r="E1850" s="8" t="str">
        <f t="shared" si="148"/>
        <v>20140123</v>
      </c>
      <c r="F1850" s="24">
        <v>41662</v>
      </c>
      <c r="G1850" s="25">
        <f t="shared" si="144"/>
        <v>41662</v>
      </c>
    </row>
    <row r="1851" spans="1:7">
      <c r="A1851" s="9">
        <f t="shared" si="145"/>
        <v>2014</v>
      </c>
      <c r="B1851" s="9">
        <f>VLOOKUP($C1851,Quarter_Month!$A$1:$B$13,2)</f>
        <v>1</v>
      </c>
      <c r="C1851" s="9">
        <f t="shared" si="146"/>
        <v>1</v>
      </c>
      <c r="D1851" s="9">
        <f t="shared" si="147"/>
        <v>24</v>
      </c>
      <c r="E1851" s="8" t="str">
        <f t="shared" si="148"/>
        <v>20140124</v>
      </c>
      <c r="F1851" s="24">
        <v>41663</v>
      </c>
      <c r="G1851" s="25">
        <f t="shared" si="144"/>
        <v>41663</v>
      </c>
    </row>
    <row r="1852" spans="1:7">
      <c r="A1852" s="9">
        <f t="shared" si="145"/>
        <v>2014</v>
      </c>
      <c r="B1852" s="9">
        <f>VLOOKUP($C1852,Quarter_Month!$A$1:$B$13,2)</f>
        <v>1</v>
      </c>
      <c r="C1852" s="9">
        <f t="shared" si="146"/>
        <v>1</v>
      </c>
      <c r="D1852" s="9">
        <f t="shared" si="147"/>
        <v>25</v>
      </c>
      <c r="E1852" s="8" t="str">
        <f t="shared" si="148"/>
        <v>20140125</v>
      </c>
      <c r="F1852" s="24">
        <v>41664</v>
      </c>
      <c r="G1852" s="25">
        <f t="shared" si="144"/>
        <v>41664</v>
      </c>
    </row>
    <row r="1853" spans="1:7">
      <c r="A1853" s="9">
        <f t="shared" si="145"/>
        <v>2014</v>
      </c>
      <c r="B1853" s="9">
        <f>VLOOKUP($C1853,Quarter_Month!$A$1:$B$13,2)</f>
        <v>1</v>
      </c>
      <c r="C1853" s="9">
        <f t="shared" si="146"/>
        <v>1</v>
      </c>
      <c r="D1853" s="9">
        <f t="shared" si="147"/>
        <v>26</v>
      </c>
      <c r="E1853" s="8" t="str">
        <f t="shared" si="148"/>
        <v>20140126</v>
      </c>
      <c r="F1853" s="24">
        <v>41665</v>
      </c>
      <c r="G1853" s="25">
        <f t="shared" si="144"/>
        <v>41665</v>
      </c>
    </row>
    <row r="1854" spans="1:7">
      <c r="A1854" s="9">
        <f t="shared" si="145"/>
        <v>2014</v>
      </c>
      <c r="B1854" s="9">
        <f>VLOOKUP($C1854,Quarter_Month!$A$1:$B$13,2)</f>
        <v>1</v>
      </c>
      <c r="C1854" s="9">
        <f t="shared" si="146"/>
        <v>1</v>
      </c>
      <c r="D1854" s="9">
        <f t="shared" si="147"/>
        <v>27</v>
      </c>
      <c r="E1854" s="8" t="str">
        <f t="shared" si="148"/>
        <v>20140127</v>
      </c>
      <c r="F1854" s="24">
        <v>41666</v>
      </c>
      <c r="G1854" s="25">
        <f t="shared" si="144"/>
        <v>41666</v>
      </c>
    </row>
    <row r="1855" spans="1:7">
      <c r="A1855" s="9">
        <f t="shared" si="145"/>
        <v>2014</v>
      </c>
      <c r="B1855" s="9">
        <f>VLOOKUP($C1855,Quarter_Month!$A$1:$B$13,2)</f>
        <v>1</v>
      </c>
      <c r="C1855" s="9">
        <f t="shared" si="146"/>
        <v>1</v>
      </c>
      <c r="D1855" s="9">
        <f t="shared" si="147"/>
        <v>28</v>
      </c>
      <c r="E1855" s="8" t="str">
        <f t="shared" si="148"/>
        <v>20140128</v>
      </c>
      <c r="F1855" s="24">
        <v>41667</v>
      </c>
      <c r="G1855" s="25">
        <f t="shared" si="144"/>
        <v>41667</v>
      </c>
    </row>
    <row r="1856" spans="1:7">
      <c r="A1856" s="9">
        <f t="shared" si="145"/>
        <v>2014</v>
      </c>
      <c r="B1856" s="9">
        <f>VLOOKUP($C1856,Quarter_Month!$A$1:$B$13,2)</f>
        <v>1</v>
      </c>
      <c r="C1856" s="9">
        <f t="shared" si="146"/>
        <v>1</v>
      </c>
      <c r="D1856" s="9">
        <f t="shared" si="147"/>
        <v>29</v>
      </c>
      <c r="E1856" s="8" t="str">
        <f t="shared" si="148"/>
        <v>20140129</v>
      </c>
      <c r="F1856" s="24">
        <v>41668</v>
      </c>
      <c r="G1856" s="25">
        <f t="shared" si="144"/>
        <v>41668</v>
      </c>
    </row>
    <row r="1857" spans="1:7">
      <c r="A1857" s="9">
        <f t="shared" si="145"/>
        <v>2014</v>
      </c>
      <c r="B1857" s="9">
        <f>VLOOKUP($C1857,Quarter_Month!$A$1:$B$13,2)</f>
        <v>1</v>
      </c>
      <c r="C1857" s="9">
        <f t="shared" si="146"/>
        <v>1</v>
      </c>
      <c r="D1857" s="9">
        <f t="shared" si="147"/>
        <v>30</v>
      </c>
      <c r="E1857" s="8" t="str">
        <f t="shared" si="148"/>
        <v>20140130</v>
      </c>
      <c r="F1857" s="24">
        <v>41669</v>
      </c>
      <c r="G1857" s="25">
        <f t="shared" si="144"/>
        <v>41669</v>
      </c>
    </row>
    <row r="1858" spans="1:7">
      <c r="A1858" s="9">
        <f t="shared" si="145"/>
        <v>2014</v>
      </c>
      <c r="B1858" s="9">
        <f>VLOOKUP($C1858,Quarter_Month!$A$1:$B$13,2)</f>
        <v>1</v>
      </c>
      <c r="C1858" s="9">
        <f t="shared" si="146"/>
        <v>1</v>
      </c>
      <c r="D1858" s="9">
        <f t="shared" si="147"/>
        <v>31</v>
      </c>
      <c r="E1858" s="8" t="str">
        <f t="shared" si="148"/>
        <v>20140131</v>
      </c>
      <c r="F1858" s="24">
        <v>41670</v>
      </c>
      <c r="G1858" s="25">
        <f t="shared" si="144"/>
        <v>41670</v>
      </c>
    </row>
    <row r="1859" spans="1:7">
      <c r="A1859" s="9">
        <f t="shared" si="145"/>
        <v>2014</v>
      </c>
      <c r="B1859" s="9">
        <f>VLOOKUP($C1859,Quarter_Month!$A$1:$B$13,2)</f>
        <v>1</v>
      </c>
      <c r="C1859" s="9">
        <f t="shared" si="146"/>
        <v>2</v>
      </c>
      <c r="D1859" s="9">
        <f t="shared" si="147"/>
        <v>1</v>
      </c>
      <c r="E1859" s="8" t="str">
        <f t="shared" si="148"/>
        <v>20140201</v>
      </c>
      <c r="F1859" s="24">
        <v>41671</v>
      </c>
      <c r="G1859" s="25">
        <f t="shared" ref="G1859:G1922" si="149">F1859</f>
        <v>41671</v>
      </c>
    </row>
    <row r="1860" spans="1:7">
      <c r="A1860" s="9">
        <f t="shared" si="145"/>
        <v>2014</v>
      </c>
      <c r="B1860" s="9">
        <f>VLOOKUP($C1860,Quarter_Month!$A$1:$B$13,2)</f>
        <v>1</v>
      </c>
      <c r="C1860" s="9">
        <f t="shared" si="146"/>
        <v>2</v>
      </c>
      <c r="D1860" s="9">
        <f t="shared" si="147"/>
        <v>2</v>
      </c>
      <c r="E1860" s="8" t="str">
        <f t="shared" si="148"/>
        <v>20140202</v>
      </c>
      <c r="F1860" s="24">
        <v>41672</v>
      </c>
      <c r="G1860" s="25">
        <f t="shared" si="149"/>
        <v>41672</v>
      </c>
    </row>
    <row r="1861" spans="1:7">
      <c r="A1861" s="9">
        <f t="shared" si="145"/>
        <v>2014</v>
      </c>
      <c r="B1861" s="9">
        <f>VLOOKUP($C1861,Quarter_Month!$A$1:$B$13,2)</f>
        <v>1</v>
      </c>
      <c r="C1861" s="9">
        <f t="shared" si="146"/>
        <v>2</v>
      </c>
      <c r="D1861" s="9">
        <f t="shared" si="147"/>
        <v>3</v>
      </c>
      <c r="E1861" s="8" t="str">
        <f t="shared" si="148"/>
        <v>20140203</v>
      </c>
      <c r="F1861" s="24">
        <v>41673</v>
      </c>
      <c r="G1861" s="25">
        <f t="shared" si="149"/>
        <v>41673</v>
      </c>
    </row>
    <row r="1862" spans="1:7">
      <c r="A1862" s="9">
        <f t="shared" si="145"/>
        <v>2014</v>
      </c>
      <c r="B1862" s="9">
        <f>VLOOKUP($C1862,Quarter_Month!$A$1:$B$13,2)</f>
        <v>1</v>
      </c>
      <c r="C1862" s="9">
        <f t="shared" si="146"/>
        <v>2</v>
      </c>
      <c r="D1862" s="9">
        <f t="shared" si="147"/>
        <v>4</v>
      </c>
      <c r="E1862" s="8" t="str">
        <f t="shared" si="148"/>
        <v>20140204</v>
      </c>
      <c r="F1862" s="24">
        <v>41674</v>
      </c>
      <c r="G1862" s="25">
        <f t="shared" si="149"/>
        <v>41674</v>
      </c>
    </row>
    <row r="1863" spans="1:7">
      <c r="A1863" s="9">
        <f t="shared" si="145"/>
        <v>2014</v>
      </c>
      <c r="B1863" s="9">
        <f>VLOOKUP($C1863,Quarter_Month!$A$1:$B$13,2)</f>
        <v>1</v>
      </c>
      <c r="C1863" s="9">
        <f t="shared" si="146"/>
        <v>2</v>
      </c>
      <c r="D1863" s="9">
        <f t="shared" si="147"/>
        <v>5</v>
      </c>
      <c r="E1863" s="8" t="str">
        <f t="shared" si="148"/>
        <v>20140205</v>
      </c>
      <c r="F1863" s="24">
        <v>41675</v>
      </c>
      <c r="G1863" s="25">
        <f t="shared" si="149"/>
        <v>41675</v>
      </c>
    </row>
    <row r="1864" spans="1:7">
      <c r="A1864" s="9">
        <f t="shared" si="145"/>
        <v>2014</v>
      </c>
      <c r="B1864" s="9">
        <f>VLOOKUP($C1864,Quarter_Month!$A$1:$B$13,2)</f>
        <v>1</v>
      </c>
      <c r="C1864" s="9">
        <f t="shared" si="146"/>
        <v>2</v>
      </c>
      <c r="D1864" s="9">
        <f t="shared" si="147"/>
        <v>6</v>
      </c>
      <c r="E1864" s="8" t="str">
        <f t="shared" si="148"/>
        <v>20140206</v>
      </c>
      <c r="F1864" s="24">
        <v>41676</v>
      </c>
      <c r="G1864" s="25">
        <f t="shared" si="149"/>
        <v>41676</v>
      </c>
    </row>
    <row r="1865" spans="1:7">
      <c r="A1865" s="9">
        <f t="shared" si="145"/>
        <v>2014</v>
      </c>
      <c r="B1865" s="9">
        <f>VLOOKUP($C1865,Quarter_Month!$A$1:$B$13,2)</f>
        <v>1</v>
      </c>
      <c r="C1865" s="9">
        <f t="shared" si="146"/>
        <v>2</v>
      </c>
      <c r="D1865" s="9">
        <f t="shared" si="147"/>
        <v>7</v>
      </c>
      <c r="E1865" s="8" t="str">
        <f t="shared" si="148"/>
        <v>20140207</v>
      </c>
      <c r="F1865" s="24">
        <v>41677</v>
      </c>
      <c r="G1865" s="25">
        <f t="shared" si="149"/>
        <v>41677</v>
      </c>
    </row>
    <row r="1866" spans="1:7">
      <c r="A1866" s="9">
        <f t="shared" si="145"/>
        <v>2014</v>
      </c>
      <c r="B1866" s="9">
        <f>VLOOKUP($C1866,Quarter_Month!$A$1:$B$13,2)</f>
        <v>1</v>
      </c>
      <c r="C1866" s="9">
        <f t="shared" si="146"/>
        <v>2</v>
      </c>
      <c r="D1866" s="9">
        <f t="shared" si="147"/>
        <v>8</v>
      </c>
      <c r="E1866" s="8" t="str">
        <f t="shared" si="148"/>
        <v>20140208</v>
      </c>
      <c r="F1866" s="24">
        <v>41678</v>
      </c>
      <c r="G1866" s="25">
        <f t="shared" si="149"/>
        <v>41678</v>
      </c>
    </row>
    <row r="1867" spans="1:7">
      <c r="A1867" s="9">
        <f t="shared" si="145"/>
        <v>2014</v>
      </c>
      <c r="B1867" s="9">
        <f>VLOOKUP($C1867,Quarter_Month!$A$1:$B$13,2)</f>
        <v>1</v>
      </c>
      <c r="C1867" s="9">
        <f t="shared" si="146"/>
        <v>2</v>
      </c>
      <c r="D1867" s="9">
        <f t="shared" si="147"/>
        <v>9</v>
      </c>
      <c r="E1867" s="8" t="str">
        <f t="shared" si="148"/>
        <v>20140209</v>
      </c>
      <c r="F1867" s="24">
        <v>41679</v>
      </c>
      <c r="G1867" s="25">
        <f t="shared" si="149"/>
        <v>41679</v>
      </c>
    </row>
    <row r="1868" spans="1:7">
      <c r="A1868" s="9">
        <f t="shared" si="145"/>
        <v>2014</v>
      </c>
      <c r="B1868" s="9">
        <f>VLOOKUP($C1868,Quarter_Month!$A$1:$B$13,2)</f>
        <v>1</v>
      </c>
      <c r="C1868" s="9">
        <f t="shared" si="146"/>
        <v>2</v>
      </c>
      <c r="D1868" s="9">
        <f t="shared" si="147"/>
        <v>10</v>
      </c>
      <c r="E1868" s="8" t="str">
        <f t="shared" si="148"/>
        <v>20140210</v>
      </c>
      <c r="F1868" s="24">
        <v>41680</v>
      </c>
      <c r="G1868" s="25">
        <f t="shared" si="149"/>
        <v>41680</v>
      </c>
    </row>
    <row r="1869" spans="1:7">
      <c r="A1869" s="9">
        <f t="shared" si="145"/>
        <v>2014</v>
      </c>
      <c r="B1869" s="9">
        <f>VLOOKUP($C1869,Quarter_Month!$A$1:$B$13,2)</f>
        <v>1</v>
      </c>
      <c r="C1869" s="9">
        <f t="shared" si="146"/>
        <v>2</v>
      </c>
      <c r="D1869" s="9">
        <f t="shared" si="147"/>
        <v>11</v>
      </c>
      <c r="E1869" s="8" t="str">
        <f t="shared" si="148"/>
        <v>20140211</v>
      </c>
      <c r="F1869" s="24">
        <v>41681</v>
      </c>
      <c r="G1869" s="25">
        <f t="shared" si="149"/>
        <v>41681</v>
      </c>
    </row>
    <row r="1870" spans="1:7">
      <c r="A1870" s="9">
        <f t="shared" si="145"/>
        <v>2014</v>
      </c>
      <c r="B1870" s="9">
        <f>VLOOKUP($C1870,Quarter_Month!$A$1:$B$13,2)</f>
        <v>1</v>
      </c>
      <c r="C1870" s="9">
        <f t="shared" si="146"/>
        <v>2</v>
      </c>
      <c r="D1870" s="9">
        <f t="shared" si="147"/>
        <v>12</v>
      </c>
      <c r="E1870" s="8" t="str">
        <f t="shared" si="148"/>
        <v>20140212</v>
      </c>
      <c r="F1870" s="24">
        <v>41682</v>
      </c>
      <c r="G1870" s="25">
        <f t="shared" si="149"/>
        <v>41682</v>
      </c>
    </row>
    <row r="1871" spans="1:7">
      <c r="A1871" s="9">
        <f t="shared" si="145"/>
        <v>2014</v>
      </c>
      <c r="B1871" s="9">
        <f>VLOOKUP($C1871,Quarter_Month!$A$1:$B$13,2)</f>
        <v>1</v>
      </c>
      <c r="C1871" s="9">
        <f t="shared" si="146"/>
        <v>2</v>
      </c>
      <c r="D1871" s="9">
        <f t="shared" si="147"/>
        <v>13</v>
      </c>
      <c r="E1871" s="8" t="str">
        <f t="shared" si="148"/>
        <v>20140213</v>
      </c>
      <c r="F1871" s="24">
        <v>41683</v>
      </c>
      <c r="G1871" s="25">
        <f t="shared" si="149"/>
        <v>41683</v>
      </c>
    </row>
    <row r="1872" spans="1:7">
      <c r="A1872" s="9">
        <f t="shared" si="145"/>
        <v>2014</v>
      </c>
      <c r="B1872" s="9">
        <f>VLOOKUP($C1872,Quarter_Month!$A$1:$B$13,2)</f>
        <v>1</v>
      </c>
      <c r="C1872" s="9">
        <f t="shared" si="146"/>
        <v>2</v>
      </c>
      <c r="D1872" s="9">
        <f t="shared" si="147"/>
        <v>14</v>
      </c>
      <c r="E1872" s="8" t="str">
        <f t="shared" si="148"/>
        <v>20140214</v>
      </c>
      <c r="F1872" s="24">
        <v>41684</v>
      </c>
      <c r="G1872" s="25">
        <f t="shared" si="149"/>
        <v>41684</v>
      </c>
    </row>
    <row r="1873" spans="1:7">
      <c r="A1873" s="9">
        <f t="shared" si="145"/>
        <v>2014</v>
      </c>
      <c r="B1873" s="9">
        <f>VLOOKUP($C1873,Quarter_Month!$A$1:$B$13,2)</f>
        <v>1</v>
      </c>
      <c r="C1873" s="9">
        <f t="shared" si="146"/>
        <v>2</v>
      </c>
      <c r="D1873" s="9">
        <f t="shared" si="147"/>
        <v>15</v>
      </c>
      <c r="E1873" s="8" t="str">
        <f t="shared" si="148"/>
        <v>20140215</v>
      </c>
      <c r="F1873" s="24">
        <v>41685</v>
      </c>
      <c r="G1873" s="25">
        <f t="shared" si="149"/>
        <v>41685</v>
      </c>
    </row>
    <row r="1874" spans="1:7">
      <c r="A1874" s="9">
        <f t="shared" si="145"/>
        <v>2014</v>
      </c>
      <c r="B1874" s="9">
        <f>VLOOKUP($C1874,Quarter_Month!$A$1:$B$13,2)</f>
        <v>1</v>
      </c>
      <c r="C1874" s="9">
        <f t="shared" si="146"/>
        <v>2</v>
      </c>
      <c r="D1874" s="9">
        <f t="shared" si="147"/>
        <v>16</v>
      </c>
      <c r="E1874" s="8" t="str">
        <f t="shared" si="148"/>
        <v>20140216</v>
      </c>
      <c r="F1874" s="24">
        <v>41686</v>
      </c>
      <c r="G1874" s="25">
        <f t="shared" si="149"/>
        <v>41686</v>
      </c>
    </row>
    <row r="1875" spans="1:7">
      <c r="A1875" s="9">
        <f t="shared" si="145"/>
        <v>2014</v>
      </c>
      <c r="B1875" s="9">
        <f>VLOOKUP($C1875,Quarter_Month!$A$1:$B$13,2)</f>
        <v>1</v>
      </c>
      <c r="C1875" s="9">
        <f t="shared" si="146"/>
        <v>2</v>
      </c>
      <c r="D1875" s="9">
        <f t="shared" si="147"/>
        <v>17</v>
      </c>
      <c r="E1875" s="8" t="str">
        <f t="shared" si="148"/>
        <v>20140217</v>
      </c>
      <c r="F1875" s="24">
        <v>41687</v>
      </c>
      <c r="G1875" s="25">
        <f t="shared" si="149"/>
        <v>41687</v>
      </c>
    </row>
    <row r="1876" spans="1:7">
      <c r="A1876" s="9">
        <f t="shared" si="145"/>
        <v>2014</v>
      </c>
      <c r="B1876" s="9">
        <f>VLOOKUP($C1876,Quarter_Month!$A$1:$B$13,2)</f>
        <v>1</v>
      </c>
      <c r="C1876" s="9">
        <f t="shared" si="146"/>
        <v>2</v>
      </c>
      <c r="D1876" s="9">
        <f t="shared" si="147"/>
        <v>18</v>
      </c>
      <c r="E1876" s="8" t="str">
        <f t="shared" si="148"/>
        <v>20140218</v>
      </c>
      <c r="F1876" s="24">
        <v>41688</v>
      </c>
      <c r="G1876" s="25">
        <f t="shared" si="149"/>
        <v>41688</v>
      </c>
    </row>
    <row r="1877" spans="1:7">
      <c r="A1877" s="9">
        <f t="shared" si="145"/>
        <v>2014</v>
      </c>
      <c r="B1877" s="9">
        <f>VLOOKUP($C1877,Quarter_Month!$A$1:$B$13,2)</f>
        <v>1</v>
      </c>
      <c r="C1877" s="9">
        <f t="shared" si="146"/>
        <v>2</v>
      </c>
      <c r="D1877" s="9">
        <f t="shared" si="147"/>
        <v>19</v>
      </c>
      <c r="E1877" s="8" t="str">
        <f t="shared" si="148"/>
        <v>20140219</v>
      </c>
      <c r="F1877" s="24">
        <v>41689</v>
      </c>
      <c r="G1877" s="25">
        <f t="shared" si="149"/>
        <v>41689</v>
      </c>
    </row>
    <row r="1878" spans="1:7">
      <c r="A1878" s="9">
        <f t="shared" si="145"/>
        <v>2014</v>
      </c>
      <c r="B1878" s="9">
        <f>VLOOKUP($C1878,Quarter_Month!$A$1:$B$13,2)</f>
        <v>1</v>
      </c>
      <c r="C1878" s="9">
        <f t="shared" si="146"/>
        <v>2</v>
      </c>
      <c r="D1878" s="9">
        <f t="shared" si="147"/>
        <v>20</v>
      </c>
      <c r="E1878" s="8" t="str">
        <f t="shared" si="148"/>
        <v>20140220</v>
      </c>
      <c r="F1878" s="24">
        <v>41690</v>
      </c>
      <c r="G1878" s="25">
        <f t="shared" si="149"/>
        <v>41690</v>
      </c>
    </row>
    <row r="1879" spans="1:7">
      <c r="A1879" s="9">
        <f t="shared" si="145"/>
        <v>2014</v>
      </c>
      <c r="B1879" s="9">
        <f>VLOOKUP($C1879,Quarter_Month!$A$1:$B$13,2)</f>
        <v>1</v>
      </c>
      <c r="C1879" s="9">
        <f t="shared" si="146"/>
        <v>2</v>
      </c>
      <c r="D1879" s="9">
        <f t="shared" si="147"/>
        <v>21</v>
      </c>
      <c r="E1879" s="8" t="str">
        <f t="shared" si="148"/>
        <v>20140221</v>
      </c>
      <c r="F1879" s="24">
        <v>41691</v>
      </c>
      <c r="G1879" s="25">
        <f t="shared" si="149"/>
        <v>41691</v>
      </c>
    </row>
    <row r="1880" spans="1:7">
      <c r="A1880" s="9">
        <f t="shared" si="145"/>
        <v>2014</v>
      </c>
      <c r="B1880" s="9">
        <f>VLOOKUP($C1880,Quarter_Month!$A$1:$B$13,2)</f>
        <v>1</v>
      </c>
      <c r="C1880" s="9">
        <f t="shared" si="146"/>
        <v>2</v>
      </c>
      <c r="D1880" s="9">
        <f t="shared" si="147"/>
        <v>22</v>
      </c>
      <c r="E1880" s="8" t="str">
        <f t="shared" si="148"/>
        <v>20140222</v>
      </c>
      <c r="F1880" s="24">
        <v>41692</v>
      </c>
      <c r="G1880" s="25">
        <f t="shared" si="149"/>
        <v>41692</v>
      </c>
    </row>
    <row r="1881" spans="1:7">
      <c r="A1881" s="9">
        <f t="shared" si="145"/>
        <v>2014</v>
      </c>
      <c r="B1881" s="9">
        <f>VLOOKUP($C1881,Quarter_Month!$A$1:$B$13,2)</f>
        <v>1</v>
      </c>
      <c r="C1881" s="9">
        <f t="shared" si="146"/>
        <v>2</v>
      </c>
      <c r="D1881" s="9">
        <f t="shared" si="147"/>
        <v>23</v>
      </c>
      <c r="E1881" s="8" t="str">
        <f t="shared" si="148"/>
        <v>20140223</v>
      </c>
      <c r="F1881" s="24">
        <v>41693</v>
      </c>
      <c r="G1881" s="25">
        <f t="shared" si="149"/>
        <v>41693</v>
      </c>
    </row>
    <row r="1882" spans="1:7">
      <c r="A1882" s="9">
        <f t="shared" si="145"/>
        <v>2014</v>
      </c>
      <c r="B1882" s="9">
        <f>VLOOKUP($C1882,Quarter_Month!$A$1:$B$13,2)</f>
        <v>1</v>
      </c>
      <c r="C1882" s="9">
        <f t="shared" si="146"/>
        <v>2</v>
      </c>
      <c r="D1882" s="9">
        <f t="shared" si="147"/>
        <v>24</v>
      </c>
      <c r="E1882" s="8" t="str">
        <f t="shared" si="148"/>
        <v>20140224</v>
      </c>
      <c r="F1882" s="24">
        <v>41694</v>
      </c>
      <c r="G1882" s="25">
        <f t="shared" si="149"/>
        <v>41694</v>
      </c>
    </row>
    <row r="1883" spans="1:7">
      <c r="A1883" s="9">
        <f t="shared" si="145"/>
        <v>2014</v>
      </c>
      <c r="B1883" s="9">
        <f>VLOOKUP($C1883,Quarter_Month!$A$1:$B$13,2)</f>
        <v>1</v>
      </c>
      <c r="C1883" s="9">
        <f t="shared" si="146"/>
        <v>2</v>
      </c>
      <c r="D1883" s="9">
        <f t="shared" si="147"/>
        <v>25</v>
      </c>
      <c r="E1883" s="8" t="str">
        <f t="shared" si="148"/>
        <v>20140225</v>
      </c>
      <c r="F1883" s="24">
        <v>41695</v>
      </c>
      <c r="G1883" s="25">
        <f t="shared" si="149"/>
        <v>41695</v>
      </c>
    </row>
    <row r="1884" spans="1:7">
      <c r="A1884" s="9">
        <f t="shared" si="145"/>
        <v>2014</v>
      </c>
      <c r="B1884" s="9">
        <f>VLOOKUP($C1884,Quarter_Month!$A$1:$B$13,2)</f>
        <v>1</v>
      </c>
      <c r="C1884" s="9">
        <f t="shared" si="146"/>
        <v>2</v>
      </c>
      <c r="D1884" s="9">
        <f t="shared" si="147"/>
        <v>26</v>
      </c>
      <c r="E1884" s="8" t="str">
        <f t="shared" si="148"/>
        <v>20140226</v>
      </c>
      <c r="F1884" s="24">
        <v>41696</v>
      </c>
      <c r="G1884" s="25">
        <f t="shared" si="149"/>
        <v>41696</v>
      </c>
    </row>
    <row r="1885" spans="1:7">
      <c r="A1885" s="9">
        <f t="shared" si="145"/>
        <v>2014</v>
      </c>
      <c r="B1885" s="9">
        <f>VLOOKUP($C1885,Quarter_Month!$A$1:$B$13,2)</f>
        <v>1</v>
      </c>
      <c r="C1885" s="9">
        <f t="shared" si="146"/>
        <v>2</v>
      </c>
      <c r="D1885" s="9">
        <f t="shared" si="147"/>
        <v>27</v>
      </c>
      <c r="E1885" s="8" t="str">
        <f t="shared" si="148"/>
        <v>20140227</v>
      </c>
      <c r="F1885" s="24">
        <v>41697</v>
      </c>
      <c r="G1885" s="25">
        <f t="shared" si="149"/>
        <v>41697</v>
      </c>
    </row>
    <row r="1886" spans="1:7">
      <c r="A1886" s="9">
        <f t="shared" si="145"/>
        <v>2014</v>
      </c>
      <c r="B1886" s="9">
        <f>VLOOKUP($C1886,Quarter_Month!$A$1:$B$13,2)</f>
        <v>1</v>
      </c>
      <c r="C1886" s="9">
        <f t="shared" si="146"/>
        <v>2</v>
      </c>
      <c r="D1886" s="9">
        <f t="shared" si="147"/>
        <v>28</v>
      </c>
      <c r="E1886" s="8" t="str">
        <f t="shared" si="148"/>
        <v>20140228</v>
      </c>
      <c r="F1886" s="24">
        <v>41698</v>
      </c>
      <c r="G1886" s="25">
        <f t="shared" si="149"/>
        <v>41698</v>
      </c>
    </row>
    <row r="1887" spans="1:7">
      <c r="A1887" s="9">
        <f t="shared" si="145"/>
        <v>2014</v>
      </c>
      <c r="B1887" s="9">
        <f>VLOOKUP($C1887,Quarter_Month!$A$1:$B$13,2)</f>
        <v>1</v>
      </c>
      <c r="C1887" s="9">
        <f t="shared" si="146"/>
        <v>3</v>
      </c>
      <c r="D1887" s="9">
        <f t="shared" si="147"/>
        <v>1</v>
      </c>
      <c r="E1887" s="8" t="str">
        <f t="shared" si="148"/>
        <v>20140301</v>
      </c>
      <c r="F1887" s="24">
        <v>41699</v>
      </c>
      <c r="G1887" s="25">
        <f t="shared" si="149"/>
        <v>41699</v>
      </c>
    </row>
    <row r="1888" spans="1:7">
      <c r="A1888" s="9">
        <f t="shared" si="145"/>
        <v>2014</v>
      </c>
      <c r="B1888" s="9">
        <f>VLOOKUP($C1888,Quarter_Month!$A$1:$B$13,2)</f>
        <v>1</v>
      </c>
      <c r="C1888" s="9">
        <f t="shared" si="146"/>
        <v>3</v>
      </c>
      <c r="D1888" s="9">
        <f t="shared" si="147"/>
        <v>2</v>
      </c>
      <c r="E1888" s="8" t="str">
        <f t="shared" si="148"/>
        <v>20140302</v>
      </c>
      <c r="F1888" s="24">
        <v>41700</v>
      </c>
      <c r="G1888" s="25">
        <f t="shared" si="149"/>
        <v>41700</v>
      </c>
    </row>
    <row r="1889" spans="1:7">
      <c r="A1889" s="9">
        <f t="shared" si="145"/>
        <v>2014</v>
      </c>
      <c r="B1889" s="9">
        <f>VLOOKUP($C1889,Quarter_Month!$A$1:$B$13,2)</f>
        <v>1</v>
      </c>
      <c r="C1889" s="9">
        <f t="shared" si="146"/>
        <v>3</v>
      </c>
      <c r="D1889" s="9">
        <f t="shared" si="147"/>
        <v>3</v>
      </c>
      <c r="E1889" s="8" t="str">
        <f t="shared" si="148"/>
        <v>20140303</v>
      </c>
      <c r="F1889" s="24">
        <v>41701</v>
      </c>
      <c r="G1889" s="25">
        <f t="shared" si="149"/>
        <v>41701</v>
      </c>
    </row>
    <row r="1890" spans="1:7">
      <c r="A1890" s="9">
        <f t="shared" si="145"/>
        <v>2014</v>
      </c>
      <c r="B1890" s="9">
        <f>VLOOKUP($C1890,Quarter_Month!$A$1:$B$13,2)</f>
        <v>1</v>
      </c>
      <c r="C1890" s="9">
        <f t="shared" si="146"/>
        <v>3</v>
      </c>
      <c r="D1890" s="9">
        <f t="shared" si="147"/>
        <v>4</v>
      </c>
      <c r="E1890" s="8" t="str">
        <f t="shared" si="148"/>
        <v>20140304</v>
      </c>
      <c r="F1890" s="24">
        <v>41702</v>
      </c>
      <c r="G1890" s="25">
        <f t="shared" si="149"/>
        <v>41702</v>
      </c>
    </row>
    <row r="1891" spans="1:7">
      <c r="A1891" s="9">
        <f t="shared" si="145"/>
        <v>2014</v>
      </c>
      <c r="B1891" s="9">
        <f>VLOOKUP($C1891,Quarter_Month!$A$1:$B$13,2)</f>
        <v>1</v>
      </c>
      <c r="C1891" s="9">
        <f t="shared" si="146"/>
        <v>3</v>
      </c>
      <c r="D1891" s="9">
        <f t="shared" si="147"/>
        <v>5</v>
      </c>
      <c r="E1891" s="8" t="str">
        <f t="shared" si="148"/>
        <v>20140305</v>
      </c>
      <c r="F1891" s="24">
        <v>41703</v>
      </c>
      <c r="G1891" s="25">
        <f t="shared" si="149"/>
        <v>41703</v>
      </c>
    </row>
    <row r="1892" spans="1:7">
      <c r="A1892" s="9">
        <f t="shared" si="145"/>
        <v>2014</v>
      </c>
      <c r="B1892" s="9">
        <f>VLOOKUP($C1892,Quarter_Month!$A$1:$B$13,2)</f>
        <v>1</v>
      </c>
      <c r="C1892" s="9">
        <f t="shared" si="146"/>
        <v>3</v>
      </c>
      <c r="D1892" s="9">
        <f t="shared" si="147"/>
        <v>6</v>
      </c>
      <c r="E1892" s="8" t="str">
        <f t="shared" si="148"/>
        <v>20140306</v>
      </c>
      <c r="F1892" s="24">
        <v>41704</v>
      </c>
      <c r="G1892" s="25">
        <f t="shared" si="149"/>
        <v>41704</v>
      </c>
    </row>
    <row r="1893" spans="1:7">
      <c r="A1893" s="9">
        <f t="shared" si="145"/>
        <v>2014</v>
      </c>
      <c r="B1893" s="9">
        <f>VLOOKUP($C1893,Quarter_Month!$A$1:$B$13,2)</f>
        <v>1</v>
      </c>
      <c r="C1893" s="9">
        <f t="shared" si="146"/>
        <v>3</v>
      </c>
      <c r="D1893" s="9">
        <f t="shared" si="147"/>
        <v>7</v>
      </c>
      <c r="E1893" s="8" t="str">
        <f t="shared" si="148"/>
        <v>20140307</v>
      </c>
      <c r="F1893" s="24">
        <v>41705</v>
      </c>
      <c r="G1893" s="25">
        <f t="shared" si="149"/>
        <v>41705</v>
      </c>
    </row>
    <row r="1894" spans="1:7">
      <c r="A1894" s="9">
        <f t="shared" si="145"/>
        <v>2014</v>
      </c>
      <c r="B1894" s="9">
        <f>VLOOKUP($C1894,Quarter_Month!$A$1:$B$13,2)</f>
        <v>1</v>
      </c>
      <c r="C1894" s="9">
        <f t="shared" si="146"/>
        <v>3</v>
      </c>
      <c r="D1894" s="9">
        <f t="shared" si="147"/>
        <v>8</v>
      </c>
      <c r="E1894" s="8" t="str">
        <f t="shared" si="148"/>
        <v>20140308</v>
      </c>
      <c r="F1894" s="24">
        <v>41706</v>
      </c>
      <c r="G1894" s="25">
        <f t="shared" si="149"/>
        <v>41706</v>
      </c>
    </row>
    <row r="1895" spans="1:7">
      <c r="A1895" s="9">
        <f t="shared" si="145"/>
        <v>2014</v>
      </c>
      <c r="B1895" s="9">
        <f>VLOOKUP($C1895,Quarter_Month!$A$1:$B$13,2)</f>
        <v>1</v>
      </c>
      <c r="C1895" s="9">
        <f t="shared" si="146"/>
        <v>3</v>
      </c>
      <c r="D1895" s="9">
        <f t="shared" si="147"/>
        <v>9</v>
      </c>
      <c r="E1895" s="8" t="str">
        <f t="shared" si="148"/>
        <v>20140309</v>
      </c>
      <c r="F1895" s="24">
        <v>41707</v>
      </c>
      <c r="G1895" s="25">
        <f t="shared" si="149"/>
        <v>41707</v>
      </c>
    </row>
    <row r="1896" spans="1:7">
      <c r="A1896" s="9">
        <f t="shared" si="145"/>
        <v>2014</v>
      </c>
      <c r="B1896" s="9">
        <f>VLOOKUP($C1896,Quarter_Month!$A$1:$B$13,2)</f>
        <v>1</v>
      </c>
      <c r="C1896" s="9">
        <f t="shared" si="146"/>
        <v>3</v>
      </c>
      <c r="D1896" s="9">
        <f t="shared" si="147"/>
        <v>10</v>
      </c>
      <c r="E1896" s="8" t="str">
        <f t="shared" si="148"/>
        <v>20140310</v>
      </c>
      <c r="F1896" s="24">
        <v>41708</v>
      </c>
      <c r="G1896" s="25">
        <f t="shared" si="149"/>
        <v>41708</v>
      </c>
    </row>
    <row r="1897" spans="1:7">
      <c r="A1897" s="9">
        <f t="shared" si="145"/>
        <v>2014</v>
      </c>
      <c r="B1897" s="9">
        <f>VLOOKUP($C1897,Quarter_Month!$A$1:$B$13,2)</f>
        <v>1</v>
      </c>
      <c r="C1897" s="9">
        <f t="shared" si="146"/>
        <v>3</v>
      </c>
      <c r="D1897" s="9">
        <f t="shared" si="147"/>
        <v>11</v>
      </c>
      <c r="E1897" s="8" t="str">
        <f t="shared" si="148"/>
        <v>20140311</v>
      </c>
      <c r="F1897" s="24">
        <v>41709</v>
      </c>
      <c r="G1897" s="25">
        <f t="shared" si="149"/>
        <v>41709</v>
      </c>
    </row>
    <row r="1898" spans="1:7">
      <c r="A1898" s="9">
        <f t="shared" si="145"/>
        <v>2014</v>
      </c>
      <c r="B1898" s="9">
        <f>VLOOKUP($C1898,Quarter_Month!$A$1:$B$13,2)</f>
        <v>1</v>
      </c>
      <c r="C1898" s="9">
        <f t="shared" si="146"/>
        <v>3</v>
      </c>
      <c r="D1898" s="9">
        <f t="shared" si="147"/>
        <v>12</v>
      </c>
      <c r="E1898" s="8" t="str">
        <f t="shared" si="148"/>
        <v>20140312</v>
      </c>
      <c r="F1898" s="24">
        <v>41710</v>
      </c>
      <c r="G1898" s="25">
        <f t="shared" si="149"/>
        <v>41710</v>
      </c>
    </row>
    <row r="1899" spans="1:7">
      <c r="A1899" s="9">
        <f t="shared" si="145"/>
        <v>2014</v>
      </c>
      <c r="B1899" s="9">
        <f>VLOOKUP($C1899,Quarter_Month!$A$1:$B$13,2)</f>
        <v>1</v>
      </c>
      <c r="C1899" s="9">
        <f t="shared" si="146"/>
        <v>3</v>
      </c>
      <c r="D1899" s="9">
        <f t="shared" si="147"/>
        <v>13</v>
      </c>
      <c r="E1899" s="8" t="str">
        <f t="shared" si="148"/>
        <v>20140313</v>
      </c>
      <c r="F1899" s="24">
        <v>41711</v>
      </c>
      <c r="G1899" s="25">
        <f t="shared" si="149"/>
        <v>41711</v>
      </c>
    </row>
    <row r="1900" spans="1:7">
      <c r="A1900" s="9">
        <f t="shared" ref="A1900:A1963" si="150">YEAR(F1900)</f>
        <v>2014</v>
      </c>
      <c r="B1900" s="9">
        <f>VLOOKUP($C1900,Quarter_Month!$A$1:$B$13,2)</f>
        <v>1</v>
      </c>
      <c r="C1900" s="9">
        <f t="shared" ref="C1900:C1963" si="151">MONTH(F1900)</f>
        <v>3</v>
      </c>
      <c r="D1900" s="9">
        <f t="shared" ref="D1900:D1963" si="152">DAY(F1900)</f>
        <v>14</v>
      </c>
      <c r="E1900" s="8" t="str">
        <f t="shared" ref="E1900:E1963" si="153">CONCATENATE(A1900,IF(LEN(C1900)=1,"0"&amp;C1900,C1900),IF(LEN(D1900)=1,"0"&amp;D1900,D1900))</f>
        <v>20140314</v>
      </c>
      <c r="F1900" s="24">
        <v>41712</v>
      </c>
      <c r="G1900" s="25">
        <f t="shared" si="149"/>
        <v>41712</v>
      </c>
    </row>
    <row r="1901" spans="1:7">
      <c r="A1901" s="9">
        <f t="shared" si="150"/>
        <v>2014</v>
      </c>
      <c r="B1901" s="9">
        <f>VLOOKUP($C1901,Quarter_Month!$A$1:$B$13,2)</f>
        <v>1</v>
      </c>
      <c r="C1901" s="9">
        <f t="shared" si="151"/>
        <v>3</v>
      </c>
      <c r="D1901" s="9">
        <f t="shared" si="152"/>
        <v>15</v>
      </c>
      <c r="E1901" s="8" t="str">
        <f t="shared" si="153"/>
        <v>20140315</v>
      </c>
      <c r="F1901" s="24">
        <v>41713</v>
      </c>
      <c r="G1901" s="25">
        <f t="shared" si="149"/>
        <v>41713</v>
      </c>
    </row>
    <row r="1902" spans="1:7">
      <c r="A1902" s="9">
        <f t="shared" si="150"/>
        <v>2014</v>
      </c>
      <c r="B1902" s="9">
        <f>VLOOKUP($C1902,Quarter_Month!$A$1:$B$13,2)</f>
        <v>1</v>
      </c>
      <c r="C1902" s="9">
        <f t="shared" si="151"/>
        <v>3</v>
      </c>
      <c r="D1902" s="9">
        <f t="shared" si="152"/>
        <v>16</v>
      </c>
      <c r="E1902" s="8" t="str">
        <f t="shared" si="153"/>
        <v>20140316</v>
      </c>
      <c r="F1902" s="24">
        <v>41714</v>
      </c>
      <c r="G1902" s="25">
        <f t="shared" si="149"/>
        <v>41714</v>
      </c>
    </row>
    <row r="1903" spans="1:7">
      <c r="A1903" s="9">
        <f t="shared" si="150"/>
        <v>2014</v>
      </c>
      <c r="B1903" s="9">
        <f>VLOOKUP($C1903,Quarter_Month!$A$1:$B$13,2)</f>
        <v>1</v>
      </c>
      <c r="C1903" s="9">
        <f t="shared" si="151"/>
        <v>3</v>
      </c>
      <c r="D1903" s="9">
        <f t="shared" si="152"/>
        <v>17</v>
      </c>
      <c r="E1903" s="8" t="str">
        <f t="shared" si="153"/>
        <v>20140317</v>
      </c>
      <c r="F1903" s="24">
        <v>41715</v>
      </c>
      <c r="G1903" s="25">
        <f t="shared" si="149"/>
        <v>41715</v>
      </c>
    </row>
    <row r="1904" spans="1:7">
      <c r="A1904" s="9">
        <f t="shared" si="150"/>
        <v>2014</v>
      </c>
      <c r="B1904" s="9">
        <f>VLOOKUP($C1904,Quarter_Month!$A$1:$B$13,2)</f>
        <v>1</v>
      </c>
      <c r="C1904" s="9">
        <f t="shared" si="151"/>
        <v>3</v>
      </c>
      <c r="D1904" s="9">
        <f t="shared" si="152"/>
        <v>18</v>
      </c>
      <c r="E1904" s="8" t="str">
        <f t="shared" si="153"/>
        <v>20140318</v>
      </c>
      <c r="F1904" s="24">
        <v>41716</v>
      </c>
      <c r="G1904" s="25">
        <f t="shared" si="149"/>
        <v>41716</v>
      </c>
    </row>
    <row r="1905" spans="1:7">
      <c r="A1905" s="9">
        <f t="shared" si="150"/>
        <v>2014</v>
      </c>
      <c r="B1905" s="9">
        <f>VLOOKUP($C1905,Quarter_Month!$A$1:$B$13,2)</f>
        <v>1</v>
      </c>
      <c r="C1905" s="9">
        <f t="shared" si="151"/>
        <v>3</v>
      </c>
      <c r="D1905" s="9">
        <f t="shared" si="152"/>
        <v>19</v>
      </c>
      <c r="E1905" s="8" t="str">
        <f t="shared" si="153"/>
        <v>20140319</v>
      </c>
      <c r="F1905" s="24">
        <v>41717</v>
      </c>
      <c r="G1905" s="25">
        <f t="shared" si="149"/>
        <v>41717</v>
      </c>
    </row>
    <row r="1906" spans="1:7">
      <c r="A1906" s="9">
        <f t="shared" si="150"/>
        <v>2014</v>
      </c>
      <c r="B1906" s="9">
        <f>VLOOKUP($C1906,Quarter_Month!$A$1:$B$13,2)</f>
        <v>1</v>
      </c>
      <c r="C1906" s="9">
        <f t="shared" si="151"/>
        <v>3</v>
      </c>
      <c r="D1906" s="9">
        <f t="shared" si="152"/>
        <v>20</v>
      </c>
      <c r="E1906" s="8" t="str">
        <f t="shared" si="153"/>
        <v>20140320</v>
      </c>
      <c r="F1906" s="24">
        <v>41718</v>
      </c>
      <c r="G1906" s="25">
        <f t="shared" si="149"/>
        <v>41718</v>
      </c>
    </row>
    <row r="1907" spans="1:7">
      <c r="A1907" s="9">
        <f t="shared" si="150"/>
        <v>2014</v>
      </c>
      <c r="B1907" s="9">
        <f>VLOOKUP($C1907,Quarter_Month!$A$1:$B$13,2)</f>
        <v>1</v>
      </c>
      <c r="C1907" s="9">
        <f t="shared" si="151"/>
        <v>3</v>
      </c>
      <c r="D1907" s="9">
        <f t="shared" si="152"/>
        <v>21</v>
      </c>
      <c r="E1907" s="8" t="str">
        <f t="shared" si="153"/>
        <v>20140321</v>
      </c>
      <c r="F1907" s="24">
        <v>41719</v>
      </c>
      <c r="G1907" s="25">
        <f t="shared" si="149"/>
        <v>41719</v>
      </c>
    </row>
    <row r="1908" spans="1:7">
      <c r="A1908" s="9">
        <f t="shared" si="150"/>
        <v>2014</v>
      </c>
      <c r="B1908" s="9">
        <f>VLOOKUP($C1908,Quarter_Month!$A$1:$B$13,2)</f>
        <v>1</v>
      </c>
      <c r="C1908" s="9">
        <f t="shared" si="151"/>
        <v>3</v>
      </c>
      <c r="D1908" s="9">
        <f t="shared" si="152"/>
        <v>22</v>
      </c>
      <c r="E1908" s="8" t="str">
        <f t="shared" si="153"/>
        <v>20140322</v>
      </c>
      <c r="F1908" s="24">
        <v>41720</v>
      </c>
      <c r="G1908" s="25">
        <f t="shared" si="149"/>
        <v>41720</v>
      </c>
    </row>
    <row r="1909" spans="1:7">
      <c r="A1909" s="9">
        <f t="shared" si="150"/>
        <v>2014</v>
      </c>
      <c r="B1909" s="9">
        <f>VLOOKUP($C1909,Quarter_Month!$A$1:$B$13,2)</f>
        <v>1</v>
      </c>
      <c r="C1909" s="9">
        <f t="shared" si="151"/>
        <v>3</v>
      </c>
      <c r="D1909" s="9">
        <f t="shared" si="152"/>
        <v>23</v>
      </c>
      <c r="E1909" s="8" t="str">
        <f t="shared" si="153"/>
        <v>20140323</v>
      </c>
      <c r="F1909" s="24">
        <v>41721</v>
      </c>
      <c r="G1909" s="25">
        <f t="shared" si="149"/>
        <v>41721</v>
      </c>
    </row>
    <row r="1910" spans="1:7">
      <c r="A1910" s="9">
        <f t="shared" si="150"/>
        <v>2014</v>
      </c>
      <c r="B1910" s="9">
        <f>VLOOKUP($C1910,Quarter_Month!$A$1:$B$13,2)</f>
        <v>1</v>
      </c>
      <c r="C1910" s="9">
        <f t="shared" si="151"/>
        <v>3</v>
      </c>
      <c r="D1910" s="9">
        <f t="shared" si="152"/>
        <v>24</v>
      </c>
      <c r="E1910" s="8" t="str">
        <f t="shared" si="153"/>
        <v>20140324</v>
      </c>
      <c r="F1910" s="24">
        <v>41722</v>
      </c>
      <c r="G1910" s="25">
        <f t="shared" si="149"/>
        <v>41722</v>
      </c>
    </row>
    <row r="1911" spans="1:7">
      <c r="A1911" s="9">
        <f t="shared" si="150"/>
        <v>2014</v>
      </c>
      <c r="B1911" s="9">
        <f>VLOOKUP($C1911,Quarter_Month!$A$1:$B$13,2)</f>
        <v>1</v>
      </c>
      <c r="C1911" s="9">
        <f t="shared" si="151"/>
        <v>3</v>
      </c>
      <c r="D1911" s="9">
        <f t="shared" si="152"/>
        <v>25</v>
      </c>
      <c r="E1911" s="8" t="str">
        <f t="shared" si="153"/>
        <v>20140325</v>
      </c>
      <c r="F1911" s="24">
        <v>41723</v>
      </c>
      <c r="G1911" s="25">
        <f t="shared" si="149"/>
        <v>41723</v>
      </c>
    </row>
    <row r="1912" spans="1:7">
      <c r="A1912" s="9">
        <f t="shared" si="150"/>
        <v>2014</v>
      </c>
      <c r="B1912" s="9">
        <f>VLOOKUP($C1912,Quarter_Month!$A$1:$B$13,2)</f>
        <v>1</v>
      </c>
      <c r="C1912" s="9">
        <f t="shared" si="151"/>
        <v>3</v>
      </c>
      <c r="D1912" s="9">
        <f t="shared" si="152"/>
        <v>26</v>
      </c>
      <c r="E1912" s="8" t="str">
        <f t="shared" si="153"/>
        <v>20140326</v>
      </c>
      <c r="F1912" s="24">
        <v>41724</v>
      </c>
      <c r="G1912" s="25">
        <f t="shared" si="149"/>
        <v>41724</v>
      </c>
    </row>
    <row r="1913" spans="1:7">
      <c r="A1913" s="9">
        <f t="shared" si="150"/>
        <v>2014</v>
      </c>
      <c r="B1913" s="9">
        <f>VLOOKUP($C1913,Quarter_Month!$A$1:$B$13,2)</f>
        <v>1</v>
      </c>
      <c r="C1913" s="9">
        <f t="shared" si="151"/>
        <v>3</v>
      </c>
      <c r="D1913" s="9">
        <f t="shared" si="152"/>
        <v>27</v>
      </c>
      <c r="E1913" s="8" t="str">
        <f t="shared" si="153"/>
        <v>20140327</v>
      </c>
      <c r="F1913" s="24">
        <v>41725</v>
      </c>
      <c r="G1913" s="25">
        <f t="shared" si="149"/>
        <v>41725</v>
      </c>
    </row>
    <row r="1914" spans="1:7">
      <c r="A1914" s="9">
        <f t="shared" si="150"/>
        <v>2014</v>
      </c>
      <c r="B1914" s="9">
        <f>VLOOKUP($C1914,Quarter_Month!$A$1:$B$13,2)</f>
        <v>1</v>
      </c>
      <c r="C1914" s="9">
        <f t="shared" si="151"/>
        <v>3</v>
      </c>
      <c r="D1914" s="9">
        <f t="shared" si="152"/>
        <v>28</v>
      </c>
      <c r="E1914" s="8" t="str">
        <f t="shared" si="153"/>
        <v>20140328</v>
      </c>
      <c r="F1914" s="24">
        <v>41726</v>
      </c>
      <c r="G1914" s="25">
        <f t="shared" si="149"/>
        <v>41726</v>
      </c>
    </row>
    <row r="1915" spans="1:7">
      <c r="A1915" s="9">
        <f t="shared" si="150"/>
        <v>2014</v>
      </c>
      <c r="B1915" s="9">
        <f>VLOOKUP($C1915,Quarter_Month!$A$1:$B$13,2)</f>
        <v>1</v>
      </c>
      <c r="C1915" s="9">
        <f t="shared" si="151"/>
        <v>3</v>
      </c>
      <c r="D1915" s="9">
        <f t="shared" si="152"/>
        <v>29</v>
      </c>
      <c r="E1915" s="8" t="str">
        <f t="shared" si="153"/>
        <v>20140329</v>
      </c>
      <c r="F1915" s="24">
        <v>41727</v>
      </c>
      <c r="G1915" s="25">
        <f t="shared" si="149"/>
        <v>41727</v>
      </c>
    </row>
    <row r="1916" spans="1:7">
      <c r="A1916" s="9">
        <f t="shared" si="150"/>
        <v>2014</v>
      </c>
      <c r="B1916" s="9">
        <f>VLOOKUP($C1916,Quarter_Month!$A$1:$B$13,2)</f>
        <v>1</v>
      </c>
      <c r="C1916" s="9">
        <f t="shared" si="151"/>
        <v>3</v>
      </c>
      <c r="D1916" s="9">
        <f t="shared" si="152"/>
        <v>30</v>
      </c>
      <c r="E1916" s="8" t="str">
        <f t="shared" si="153"/>
        <v>20140330</v>
      </c>
      <c r="F1916" s="24">
        <v>41728</v>
      </c>
      <c r="G1916" s="25">
        <f t="shared" si="149"/>
        <v>41728</v>
      </c>
    </row>
    <row r="1917" spans="1:7">
      <c r="A1917" s="9">
        <f t="shared" si="150"/>
        <v>2014</v>
      </c>
      <c r="B1917" s="9">
        <f>VLOOKUP($C1917,Quarter_Month!$A$1:$B$13,2)</f>
        <v>1</v>
      </c>
      <c r="C1917" s="9">
        <f t="shared" si="151"/>
        <v>3</v>
      </c>
      <c r="D1917" s="9">
        <f t="shared" si="152"/>
        <v>31</v>
      </c>
      <c r="E1917" s="8" t="str">
        <f t="shared" si="153"/>
        <v>20140331</v>
      </c>
      <c r="F1917" s="24">
        <v>41729</v>
      </c>
      <c r="G1917" s="25">
        <f t="shared" si="149"/>
        <v>41729</v>
      </c>
    </row>
    <row r="1918" spans="1:7">
      <c r="A1918" s="9">
        <f t="shared" si="150"/>
        <v>2014</v>
      </c>
      <c r="B1918" s="9">
        <f>VLOOKUP($C1918,Quarter_Month!$A$1:$B$13,2)</f>
        <v>2</v>
      </c>
      <c r="C1918" s="9">
        <f t="shared" si="151"/>
        <v>4</v>
      </c>
      <c r="D1918" s="9">
        <f t="shared" si="152"/>
        <v>1</v>
      </c>
      <c r="E1918" s="8" t="str">
        <f t="shared" si="153"/>
        <v>20140401</v>
      </c>
      <c r="F1918" s="24">
        <v>41730</v>
      </c>
      <c r="G1918" s="25">
        <f t="shared" si="149"/>
        <v>41730</v>
      </c>
    </row>
    <row r="1919" spans="1:7">
      <c r="A1919" s="9">
        <f t="shared" si="150"/>
        <v>2014</v>
      </c>
      <c r="B1919" s="9">
        <f>VLOOKUP($C1919,Quarter_Month!$A$1:$B$13,2)</f>
        <v>2</v>
      </c>
      <c r="C1919" s="9">
        <f t="shared" si="151"/>
        <v>4</v>
      </c>
      <c r="D1919" s="9">
        <f t="shared" si="152"/>
        <v>2</v>
      </c>
      <c r="E1919" s="8" t="str">
        <f t="shared" si="153"/>
        <v>20140402</v>
      </c>
      <c r="F1919" s="24">
        <v>41731</v>
      </c>
      <c r="G1919" s="25">
        <f t="shared" si="149"/>
        <v>41731</v>
      </c>
    </row>
    <row r="1920" spans="1:7">
      <c r="A1920" s="9">
        <f t="shared" si="150"/>
        <v>2014</v>
      </c>
      <c r="B1920" s="9">
        <f>VLOOKUP($C1920,Quarter_Month!$A$1:$B$13,2)</f>
        <v>2</v>
      </c>
      <c r="C1920" s="9">
        <f t="shared" si="151"/>
        <v>4</v>
      </c>
      <c r="D1920" s="9">
        <f t="shared" si="152"/>
        <v>3</v>
      </c>
      <c r="E1920" s="8" t="str">
        <f t="shared" si="153"/>
        <v>20140403</v>
      </c>
      <c r="F1920" s="24">
        <v>41732</v>
      </c>
      <c r="G1920" s="25">
        <f t="shared" si="149"/>
        <v>41732</v>
      </c>
    </row>
    <row r="1921" spans="1:7">
      <c r="A1921" s="9">
        <f t="shared" si="150"/>
        <v>2014</v>
      </c>
      <c r="B1921" s="9">
        <f>VLOOKUP($C1921,Quarter_Month!$A$1:$B$13,2)</f>
        <v>2</v>
      </c>
      <c r="C1921" s="9">
        <f t="shared" si="151"/>
        <v>4</v>
      </c>
      <c r="D1921" s="9">
        <f t="shared" si="152"/>
        <v>4</v>
      </c>
      <c r="E1921" s="8" t="str">
        <f t="shared" si="153"/>
        <v>20140404</v>
      </c>
      <c r="F1921" s="24">
        <v>41733</v>
      </c>
      <c r="G1921" s="25">
        <f t="shared" si="149"/>
        <v>41733</v>
      </c>
    </row>
    <row r="1922" spans="1:7">
      <c r="A1922" s="9">
        <f t="shared" si="150"/>
        <v>2014</v>
      </c>
      <c r="B1922" s="9">
        <f>VLOOKUP($C1922,Quarter_Month!$A$1:$B$13,2)</f>
        <v>2</v>
      </c>
      <c r="C1922" s="9">
        <f t="shared" si="151"/>
        <v>4</v>
      </c>
      <c r="D1922" s="9">
        <f t="shared" si="152"/>
        <v>5</v>
      </c>
      <c r="E1922" s="8" t="str">
        <f t="shared" si="153"/>
        <v>20140405</v>
      </c>
      <c r="F1922" s="24">
        <v>41734</v>
      </c>
      <c r="G1922" s="25">
        <f t="shared" si="149"/>
        <v>41734</v>
      </c>
    </row>
    <row r="1923" spans="1:7">
      <c r="A1923" s="9">
        <f t="shared" si="150"/>
        <v>2014</v>
      </c>
      <c r="B1923" s="9">
        <f>VLOOKUP($C1923,Quarter_Month!$A$1:$B$13,2)</f>
        <v>2</v>
      </c>
      <c r="C1923" s="9">
        <f t="shared" si="151"/>
        <v>4</v>
      </c>
      <c r="D1923" s="9">
        <f t="shared" si="152"/>
        <v>6</v>
      </c>
      <c r="E1923" s="8" t="str">
        <f t="shared" si="153"/>
        <v>20140406</v>
      </c>
      <c r="F1923" s="24">
        <v>41735</v>
      </c>
      <c r="G1923" s="25">
        <f t="shared" ref="G1923:G1986" si="154">F1923</f>
        <v>41735</v>
      </c>
    </row>
    <row r="1924" spans="1:7">
      <c r="A1924" s="9">
        <f t="shared" si="150"/>
        <v>2014</v>
      </c>
      <c r="B1924" s="9">
        <f>VLOOKUP($C1924,Quarter_Month!$A$1:$B$13,2)</f>
        <v>2</v>
      </c>
      <c r="C1924" s="9">
        <f t="shared" si="151"/>
        <v>4</v>
      </c>
      <c r="D1924" s="9">
        <f t="shared" si="152"/>
        <v>7</v>
      </c>
      <c r="E1924" s="8" t="str">
        <f t="shared" si="153"/>
        <v>20140407</v>
      </c>
      <c r="F1924" s="24">
        <v>41736</v>
      </c>
      <c r="G1924" s="25">
        <f t="shared" si="154"/>
        <v>41736</v>
      </c>
    </row>
    <row r="1925" spans="1:7">
      <c r="A1925" s="9">
        <f t="shared" si="150"/>
        <v>2014</v>
      </c>
      <c r="B1925" s="9">
        <f>VLOOKUP($C1925,Quarter_Month!$A$1:$B$13,2)</f>
        <v>2</v>
      </c>
      <c r="C1925" s="9">
        <f t="shared" si="151"/>
        <v>4</v>
      </c>
      <c r="D1925" s="9">
        <f t="shared" si="152"/>
        <v>8</v>
      </c>
      <c r="E1925" s="8" t="str">
        <f t="shared" si="153"/>
        <v>20140408</v>
      </c>
      <c r="F1925" s="24">
        <v>41737</v>
      </c>
      <c r="G1925" s="25">
        <f t="shared" si="154"/>
        <v>41737</v>
      </c>
    </row>
    <row r="1926" spans="1:7">
      <c r="A1926" s="9">
        <f t="shared" si="150"/>
        <v>2014</v>
      </c>
      <c r="B1926" s="9">
        <f>VLOOKUP($C1926,Quarter_Month!$A$1:$B$13,2)</f>
        <v>2</v>
      </c>
      <c r="C1926" s="9">
        <f t="shared" si="151"/>
        <v>4</v>
      </c>
      <c r="D1926" s="9">
        <f t="shared" si="152"/>
        <v>9</v>
      </c>
      <c r="E1926" s="8" t="str">
        <f t="shared" si="153"/>
        <v>20140409</v>
      </c>
      <c r="F1926" s="24">
        <v>41738</v>
      </c>
      <c r="G1926" s="25">
        <f t="shared" si="154"/>
        <v>41738</v>
      </c>
    </row>
    <row r="1927" spans="1:7">
      <c r="A1927" s="9">
        <f t="shared" si="150"/>
        <v>2014</v>
      </c>
      <c r="B1927" s="9">
        <f>VLOOKUP($C1927,Quarter_Month!$A$1:$B$13,2)</f>
        <v>2</v>
      </c>
      <c r="C1927" s="9">
        <f t="shared" si="151"/>
        <v>4</v>
      </c>
      <c r="D1927" s="9">
        <f t="shared" si="152"/>
        <v>10</v>
      </c>
      <c r="E1927" s="8" t="str">
        <f t="shared" si="153"/>
        <v>20140410</v>
      </c>
      <c r="F1927" s="24">
        <v>41739</v>
      </c>
      <c r="G1927" s="25">
        <f t="shared" si="154"/>
        <v>41739</v>
      </c>
    </row>
    <row r="1928" spans="1:7">
      <c r="A1928" s="9">
        <f t="shared" si="150"/>
        <v>2014</v>
      </c>
      <c r="B1928" s="9">
        <f>VLOOKUP($C1928,Quarter_Month!$A$1:$B$13,2)</f>
        <v>2</v>
      </c>
      <c r="C1928" s="9">
        <f t="shared" si="151"/>
        <v>4</v>
      </c>
      <c r="D1928" s="9">
        <f t="shared" si="152"/>
        <v>11</v>
      </c>
      <c r="E1928" s="8" t="str">
        <f t="shared" si="153"/>
        <v>20140411</v>
      </c>
      <c r="F1928" s="24">
        <v>41740</v>
      </c>
      <c r="G1928" s="25">
        <f t="shared" si="154"/>
        <v>41740</v>
      </c>
    </row>
    <row r="1929" spans="1:7">
      <c r="A1929" s="9">
        <f t="shared" si="150"/>
        <v>2014</v>
      </c>
      <c r="B1929" s="9">
        <f>VLOOKUP($C1929,Quarter_Month!$A$1:$B$13,2)</f>
        <v>2</v>
      </c>
      <c r="C1929" s="9">
        <f t="shared" si="151"/>
        <v>4</v>
      </c>
      <c r="D1929" s="9">
        <f t="shared" si="152"/>
        <v>12</v>
      </c>
      <c r="E1929" s="8" t="str">
        <f t="shared" si="153"/>
        <v>20140412</v>
      </c>
      <c r="F1929" s="24">
        <v>41741</v>
      </c>
      <c r="G1929" s="25">
        <f t="shared" si="154"/>
        <v>41741</v>
      </c>
    </row>
    <row r="1930" spans="1:7">
      <c r="A1930" s="9">
        <f t="shared" si="150"/>
        <v>2014</v>
      </c>
      <c r="B1930" s="9">
        <f>VLOOKUP($C1930,Quarter_Month!$A$1:$B$13,2)</f>
        <v>2</v>
      </c>
      <c r="C1930" s="9">
        <f t="shared" si="151"/>
        <v>4</v>
      </c>
      <c r="D1930" s="9">
        <f t="shared" si="152"/>
        <v>13</v>
      </c>
      <c r="E1930" s="8" t="str">
        <f t="shared" si="153"/>
        <v>20140413</v>
      </c>
      <c r="F1930" s="24">
        <v>41742</v>
      </c>
      <c r="G1930" s="25">
        <f t="shared" si="154"/>
        <v>41742</v>
      </c>
    </row>
    <row r="1931" spans="1:7">
      <c r="A1931" s="9">
        <f t="shared" si="150"/>
        <v>2014</v>
      </c>
      <c r="B1931" s="9">
        <f>VLOOKUP($C1931,Quarter_Month!$A$1:$B$13,2)</f>
        <v>2</v>
      </c>
      <c r="C1931" s="9">
        <f t="shared" si="151"/>
        <v>4</v>
      </c>
      <c r="D1931" s="9">
        <f t="shared" si="152"/>
        <v>14</v>
      </c>
      <c r="E1931" s="8" t="str">
        <f t="shared" si="153"/>
        <v>20140414</v>
      </c>
      <c r="F1931" s="24">
        <v>41743</v>
      </c>
      <c r="G1931" s="25">
        <f t="shared" si="154"/>
        <v>41743</v>
      </c>
    </row>
    <row r="1932" spans="1:7">
      <c r="A1932" s="9">
        <f t="shared" si="150"/>
        <v>2014</v>
      </c>
      <c r="B1932" s="9">
        <f>VLOOKUP($C1932,Quarter_Month!$A$1:$B$13,2)</f>
        <v>2</v>
      </c>
      <c r="C1932" s="9">
        <f t="shared" si="151"/>
        <v>4</v>
      </c>
      <c r="D1932" s="9">
        <f t="shared" si="152"/>
        <v>15</v>
      </c>
      <c r="E1932" s="8" t="str">
        <f t="shared" si="153"/>
        <v>20140415</v>
      </c>
      <c r="F1932" s="24">
        <v>41744</v>
      </c>
      <c r="G1932" s="25">
        <f t="shared" si="154"/>
        <v>41744</v>
      </c>
    </row>
    <row r="1933" spans="1:7">
      <c r="A1933" s="9">
        <f t="shared" si="150"/>
        <v>2014</v>
      </c>
      <c r="B1933" s="9">
        <f>VLOOKUP($C1933,Quarter_Month!$A$1:$B$13,2)</f>
        <v>2</v>
      </c>
      <c r="C1933" s="9">
        <f t="shared" si="151"/>
        <v>4</v>
      </c>
      <c r="D1933" s="9">
        <f t="shared" si="152"/>
        <v>16</v>
      </c>
      <c r="E1933" s="8" t="str">
        <f t="shared" si="153"/>
        <v>20140416</v>
      </c>
      <c r="F1933" s="24">
        <v>41745</v>
      </c>
      <c r="G1933" s="25">
        <f t="shared" si="154"/>
        <v>41745</v>
      </c>
    </row>
    <row r="1934" spans="1:7">
      <c r="A1934" s="9">
        <f t="shared" si="150"/>
        <v>2014</v>
      </c>
      <c r="B1934" s="9">
        <f>VLOOKUP($C1934,Quarter_Month!$A$1:$B$13,2)</f>
        <v>2</v>
      </c>
      <c r="C1934" s="9">
        <f t="shared" si="151"/>
        <v>4</v>
      </c>
      <c r="D1934" s="9">
        <f t="shared" si="152"/>
        <v>17</v>
      </c>
      <c r="E1934" s="8" t="str">
        <f t="shared" si="153"/>
        <v>20140417</v>
      </c>
      <c r="F1934" s="24">
        <v>41746</v>
      </c>
      <c r="G1934" s="25">
        <f t="shared" si="154"/>
        <v>41746</v>
      </c>
    </row>
    <row r="1935" spans="1:7">
      <c r="A1935" s="9">
        <f t="shared" si="150"/>
        <v>2014</v>
      </c>
      <c r="B1935" s="9">
        <f>VLOOKUP($C1935,Quarter_Month!$A$1:$B$13,2)</f>
        <v>2</v>
      </c>
      <c r="C1935" s="9">
        <f t="shared" si="151"/>
        <v>4</v>
      </c>
      <c r="D1935" s="9">
        <f t="shared" si="152"/>
        <v>18</v>
      </c>
      <c r="E1935" s="8" t="str">
        <f t="shared" si="153"/>
        <v>20140418</v>
      </c>
      <c r="F1935" s="24">
        <v>41747</v>
      </c>
      <c r="G1935" s="25">
        <f t="shared" si="154"/>
        <v>41747</v>
      </c>
    </row>
    <row r="1936" spans="1:7">
      <c r="A1936" s="9">
        <f t="shared" si="150"/>
        <v>2014</v>
      </c>
      <c r="B1936" s="9">
        <f>VLOOKUP($C1936,Quarter_Month!$A$1:$B$13,2)</f>
        <v>2</v>
      </c>
      <c r="C1936" s="9">
        <f t="shared" si="151"/>
        <v>4</v>
      </c>
      <c r="D1936" s="9">
        <f t="shared" si="152"/>
        <v>19</v>
      </c>
      <c r="E1936" s="8" t="str">
        <f t="shared" si="153"/>
        <v>20140419</v>
      </c>
      <c r="F1936" s="24">
        <v>41748</v>
      </c>
      <c r="G1936" s="25">
        <f t="shared" si="154"/>
        <v>41748</v>
      </c>
    </row>
    <row r="1937" spans="1:7">
      <c r="A1937" s="9">
        <f t="shared" si="150"/>
        <v>2014</v>
      </c>
      <c r="B1937" s="9">
        <f>VLOOKUP($C1937,Quarter_Month!$A$1:$B$13,2)</f>
        <v>2</v>
      </c>
      <c r="C1937" s="9">
        <f t="shared" si="151"/>
        <v>4</v>
      </c>
      <c r="D1937" s="9">
        <f t="shared" si="152"/>
        <v>20</v>
      </c>
      <c r="E1937" s="8" t="str">
        <f t="shared" si="153"/>
        <v>20140420</v>
      </c>
      <c r="F1937" s="24">
        <v>41749</v>
      </c>
      <c r="G1937" s="25">
        <f t="shared" si="154"/>
        <v>41749</v>
      </c>
    </row>
    <row r="1938" spans="1:7">
      <c r="A1938" s="9">
        <f t="shared" si="150"/>
        <v>2014</v>
      </c>
      <c r="B1938" s="9">
        <f>VLOOKUP($C1938,Quarter_Month!$A$1:$B$13,2)</f>
        <v>2</v>
      </c>
      <c r="C1938" s="9">
        <f t="shared" si="151"/>
        <v>4</v>
      </c>
      <c r="D1938" s="9">
        <f t="shared" si="152"/>
        <v>21</v>
      </c>
      <c r="E1938" s="8" t="str">
        <f t="shared" si="153"/>
        <v>20140421</v>
      </c>
      <c r="F1938" s="24">
        <v>41750</v>
      </c>
      <c r="G1938" s="25">
        <f t="shared" si="154"/>
        <v>41750</v>
      </c>
    </row>
    <row r="1939" spans="1:7">
      <c r="A1939" s="9">
        <f t="shared" si="150"/>
        <v>2014</v>
      </c>
      <c r="B1939" s="9">
        <f>VLOOKUP($C1939,Quarter_Month!$A$1:$B$13,2)</f>
        <v>2</v>
      </c>
      <c r="C1939" s="9">
        <f t="shared" si="151"/>
        <v>4</v>
      </c>
      <c r="D1939" s="9">
        <f t="shared" si="152"/>
        <v>22</v>
      </c>
      <c r="E1939" s="8" t="str">
        <f t="shared" si="153"/>
        <v>20140422</v>
      </c>
      <c r="F1939" s="24">
        <v>41751</v>
      </c>
      <c r="G1939" s="25">
        <f t="shared" si="154"/>
        <v>41751</v>
      </c>
    </row>
    <row r="1940" spans="1:7">
      <c r="A1940" s="9">
        <f t="shared" si="150"/>
        <v>2014</v>
      </c>
      <c r="B1940" s="9">
        <f>VLOOKUP($C1940,Quarter_Month!$A$1:$B$13,2)</f>
        <v>2</v>
      </c>
      <c r="C1940" s="9">
        <f t="shared" si="151"/>
        <v>4</v>
      </c>
      <c r="D1940" s="9">
        <f t="shared" si="152"/>
        <v>23</v>
      </c>
      <c r="E1940" s="8" t="str">
        <f t="shared" si="153"/>
        <v>20140423</v>
      </c>
      <c r="F1940" s="24">
        <v>41752</v>
      </c>
      <c r="G1940" s="25">
        <f t="shared" si="154"/>
        <v>41752</v>
      </c>
    </row>
    <row r="1941" spans="1:7">
      <c r="A1941" s="9">
        <f t="shared" si="150"/>
        <v>2014</v>
      </c>
      <c r="B1941" s="9">
        <f>VLOOKUP($C1941,Quarter_Month!$A$1:$B$13,2)</f>
        <v>2</v>
      </c>
      <c r="C1941" s="9">
        <f t="shared" si="151"/>
        <v>4</v>
      </c>
      <c r="D1941" s="9">
        <f t="shared" si="152"/>
        <v>24</v>
      </c>
      <c r="E1941" s="8" t="str">
        <f t="shared" si="153"/>
        <v>20140424</v>
      </c>
      <c r="F1941" s="24">
        <v>41753</v>
      </c>
      <c r="G1941" s="25">
        <f t="shared" si="154"/>
        <v>41753</v>
      </c>
    </row>
    <row r="1942" spans="1:7">
      <c r="A1942" s="9">
        <f t="shared" si="150"/>
        <v>2014</v>
      </c>
      <c r="B1942" s="9">
        <f>VLOOKUP($C1942,Quarter_Month!$A$1:$B$13,2)</f>
        <v>2</v>
      </c>
      <c r="C1942" s="9">
        <f t="shared" si="151"/>
        <v>4</v>
      </c>
      <c r="D1942" s="9">
        <f t="shared" si="152"/>
        <v>25</v>
      </c>
      <c r="E1942" s="8" t="str">
        <f t="shared" si="153"/>
        <v>20140425</v>
      </c>
      <c r="F1942" s="24">
        <v>41754</v>
      </c>
      <c r="G1942" s="25">
        <f t="shared" si="154"/>
        <v>41754</v>
      </c>
    </row>
    <row r="1943" spans="1:7">
      <c r="A1943" s="9">
        <f t="shared" si="150"/>
        <v>2014</v>
      </c>
      <c r="B1943" s="9">
        <f>VLOOKUP($C1943,Quarter_Month!$A$1:$B$13,2)</f>
        <v>2</v>
      </c>
      <c r="C1943" s="9">
        <f t="shared" si="151"/>
        <v>4</v>
      </c>
      <c r="D1943" s="9">
        <f t="shared" si="152"/>
        <v>26</v>
      </c>
      <c r="E1943" s="8" t="str">
        <f t="shared" si="153"/>
        <v>20140426</v>
      </c>
      <c r="F1943" s="24">
        <v>41755</v>
      </c>
      <c r="G1943" s="25">
        <f t="shared" si="154"/>
        <v>41755</v>
      </c>
    </row>
    <row r="1944" spans="1:7">
      <c r="A1944" s="9">
        <f t="shared" si="150"/>
        <v>2014</v>
      </c>
      <c r="B1944" s="9">
        <f>VLOOKUP($C1944,Quarter_Month!$A$1:$B$13,2)</f>
        <v>2</v>
      </c>
      <c r="C1944" s="9">
        <f t="shared" si="151"/>
        <v>4</v>
      </c>
      <c r="D1944" s="9">
        <f t="shared" si="152"/>
        <v>27</v>
      </c>
      <c r="E1944" s="8" t="str">
        <f t="shared" si="153"/>
        <v>20140427</v>
      </c>
      <c r="F1944" s="24">
        <v>41756</v>
      </c>
      <c r="G1944" s="25">
        <f t="shared" si="154"/>
        <v>41756</v>
      </c>
    </row>
    <row r="1945" spans="1:7">
      <c r="A1945" s="9">
        <f t="shared" si="150"/>
        <v>2014</v>
      </c>
      <c r="B1945" s="9">
        <f>VLOOKUP($C1945,Quarter_Month!$A$1:$B$13,2)</f>
        <v>2</v>
      </c>
      <c r="C1945" s="9">
        <f t="shared" si="151"/>
        <v>4</v>
      </c>
      <c r="D1945" s="9">
        <f t="shared" si="152"/>
        <v>28</v>
      </c>
      <c r="E1945" s="8" t="str">
        <f t="shared" si="153"/>
        <v>20140428</v>
      </c>
      <c r="F1945" s="24">
        <v>41757</v>
      </c>
      <c r="G1945" s="25">
        <f t="shared" si="154"/>
        <v>41757</v>
      </c>
    </row>
    <row r="1946" spans="1:7">
      <c r="A1946" s="9">
        <f t="shared" si="150"/>
        <v>2014</v>
      </c>
      <c r="B1946" s="9">
        <f>VLOOKUP($C1946,Quarter_Month!$A$1:$B$13,2)</f>
        <v>2</v>
      </c>
      <c r="C1946" s="9">
        <f t="shared" si="151"/>
        <v>4</v>
      </c>
      <c r="D1946" s="9">
        <f t="shared" si="152"/>
        <v>29</v>
      </c>
      <c r="E1946" s="8" t="str">
        <f t="shared" si="153"/>
        <v>20140429</v>
      </c>
      <c r="F1946" s="24">
        <v>41758</v>
      </c>
      <c r="G1946" s="25">
        <f t="shared" si="154"/>
        <v>41758</v>
      </c>
    </row>
    <row r="1947" spans="1:7">
      <c r="A1947" s="9">
        <f t="shared" si="150"/>
        <v>2014</v>
      </c>
      <c r="B1947" s="9">
        <f>VLOOKUP($C1947,Quarter_Month!$A$1:$B$13,2)</f>
        <v>2</v>
      </c>
      <c r="C1947" s="9">
        <f t="shared" si="151"/>
        <v>4</v>
      </c>
      <c r="D1947" s="9">
        <f t="shared" si="152"/>
        <v>30</v>
      </c>
      <c r="E1947" s="8" t="str">
        <f t="shared" si="153"/>
        <v>20140430</v>
      </c>
      <c r="F1947" s="24">
        <v>41759</v>
      </c>
      <c r="G1947" s="25">
        <f t="shared" si="154"/>
        <v>41759</v>
      </c>
    </row>
    <row r="1948" spans="1:7">
      <c r="A1948" s="9">
        <f t="shared" si="150"/>
        <v>2014</v>
      </c>
      <c r="B1948" s="9">
        <f>VLOOKUP($C1948,Quarter_Month!$A$1:$B$13,2)</f>
        <v>2</v>
      </c>
      <c r="C1948" s="9">
        <f t="shared" si="151"/>
        <v>5</v>
      </c>
      <c r="D1948" s="9">
        <f t="shared" si="152"/>
        <v>1</v>
      </c>
      <c r="E1948" s="8" t="str">
        <f t="shared" si="153"/>
        <v>20140501</v>
      </c>
      <c r="F1948" s="24">
        <v>41760</v>
      </c>
      <c r="G1948" s="25">
        <f t="shared" si="154"/>
        <v>41760</v>
      </c>
    </row>
    <row r="1949" spans="1:7">
      <c r="A1949" s="9">
        <f t="shared" si="150"/>
        <v>2014</v>
      </c>
      <c r="B1949" s="9">
        <f>VLOOKUP($C1949,Quarter_Month!$A$1:$B$13,2)</f>
        <v>2</v>
      </c>
      <c r="C1949" s="9">
        <f t="shared" si="151"/>
        <v>5</v>
      </c>
      <c r="D1949" s="9">
        <f t="shared" si="152"/>
        <v>2</v>
      </c>
      <c r="E1949" s="8" t="str">
        <f t="shared" si="153"/>
        <v>20140502</v>
      </c>
      <c r="F1949" s="24">
        <v>41761</v>
      </c>
      <c r="G1949" s="25">
        <f t="shared" si="154"/>
        <v>41761</v>
      </c>
    </row>
    <row r="1950" spans="1:7">
      <c r="A1950" s="9">
        <f t="shared" si="150"/>
        <v>2014</v>
      </c>
      <c r="B1950" s="9">
        <f>VLOOKUP($C1950,Quarter_Month!$A$1:$B$13,2)</f>
        <v>2</v>
      </c>
      <c r="C1950" s="9">
        <f t="shared" si="151"/>
        <v>5</v>
      </c>
      <c r="D1950" s="9">
        <f t="shared" si="152"/>
        <v>3</v>
      </c>
      <c r="E1950" s="8" t="str">
        <f t="shared" si="153"/>
        <v>20140503</v>
      </c>
      <c r="F1950" s="24">
        <v>41762</v>
      </c>
      <c r="G1950" s="25">
        <f t="shared" si="154"/>
        <v>41762</v>
      </c>
    </row>
    <row r="1951" spans="1:7">
      <c r="A1951" s="9">
        <f t="shared" si="150"/>
        <v>2014</v>
      </c>
      <c r="B1951" s="9">
        <f>VLOOKUP($C1951,Quarter_Month!$A$1:$B$13,2)</f>
        <v>2</v>
      </c>
      <c r="C1951" s="9">
        <f t="shared" si="151"/>
        <v>5</v>
      </c>
      <c r="D1951" s="9">
        <f t="shared" si="152"/>
        <v>4</v>
      </c>
      <c r="E1951" s="8" t="str">
        <f t="shared" si="153"/>
        <v>20140504</v>
      </c>
      <c r="F1951" s="24">
        <v>41763</v>
      </c>
      <c r="G1951" s="25">
        <f t="shared" si="154"/>
        <v>41763</v>
      </c>
    </row>
    <row r="1952" spans="1:7">
      <c r="A1952" s="9">
        <f t="shared" si="150"/>
        <v>2014</v>
      </c>
      <c r="B1952" s="9">
        <f>VLOOKUP($C1952,Quarter_Month!$A$1:$B$13,2)</f>
        <v>2</v>
      </c>
      <c r="C1952" s="9">
        <f t="shared" si="151"/>
        <v>5</v>
      </c>
      <c r="D1952" s="9">
        <f t="shared" si="152"/>
        <v>5</v>
      </c>
      <c r="E1952" s="8" t="str">
        <f t="shared" si="153"/>
        <v>20140505</v>
      </c>
      <c r="F1952" s="24">
        <v>41764</v>
      </c>
      <c r="G1952" s="25">
        <f t="shared" si="154"/>
        <v>41764</v>
      </c>
    </row>
    <row r="1953" spans="1:7">
      <c r="A1953" s="9">
        <f t="shared" si="150"/>
        <v>2014</v>
      </c>
      <c r="B1953" s="9">
        <f>VLOOKUP($C1953,Quarter_Month!$A$1:$B$13,2)</f>
        <v>2</v>
      </c>
      <c r="C1953" s="9">
        <f t="shared" si="151"/>
        <v>5</v>
      </c>
      <c r="D1953" s="9">
        <f t="shared" si="152"/>
        <v>6</v>
      </c>
      <c r="E1953" s="8" t="str">
        <f t="shared" si="153"/>
        <v>20140506</v>
      </c>
      <c r="F1953" s="24">
        <v>41765</v>
      </c>
      <c r="G1953" s="25">
        <f t="shared" si="154"/>
        <v>41765</v>
      </c>
    </row>
    <row r="1954" spans="1:7">
      <c r="A1954" s="9">
        <f t="shared" si="150"/>
        <v>2014</v>
      </c>
      <c r="B1954" s="9">
        <f>VLOOKUP($C1954,Quarter_Month!$A$1:$B$13,2)</f>
        <v>2</v>
      </c>
      <c r="C1954" s="9">
        <f t="shared" si="151"/>
        <v>5</v>
      </c>
      <c r="D1954" s="9">
        <f t="shared" si="152"/>
        <v>7</v>
      </c>
      <c r="E1954" s="8" t="str">
        <f t="shared" si="153"/>
        <v>20140507</v>
      </c>
      <c r="F1954" s="24">
        <v>41766</v>
      </c>
      <c r="G1954" s="25">
        <f t="shared" si="154"/>
        <v>41766</v>
      </c>
    </row>
    <row r="1955" spans="1:7">
      <c r="A1955" s="9">
        <f t="shared" si="150"/>
        <v>2014</v>
      </c>
      <c r="B1955" s="9">
        <f>VLOOKUP($C1955,Quarter_Month!$A$1:$B$13,2)</f>
        <v>2</v>
      </c>
      <c r="C1955" s="9">
        <f t="shared" si="151"/>
        <v>5</v>
      </c>
      <c r="D1955" s="9">
        <f t="shared" si="152"/>
        <v>8</v>
      </c>
      <c r="E1955" s="8" t="str">
        <f t="shared" si="153"/>
        <v>20140508</v>
      </c>
      <c r="F1955" s="24">
        <v>41767</v>
      </c>
      <c r="G1955" s="25">
        <f t="shared" si="154"/>
        <v>41767</v>
      </c>
    </row>
    <row r="1956" spans="1:7">
      <c r="A1956" s="9">
        <f t="shared" si="150"/>
        <v>2014</v>
      </c>
      <c r="B1956" s="9">
        <f>VLOOKUP($C1956,Quarter_Month!$A$1:$B$13,2)</f>
        <v>2</v>
      </c>
      <c r="C1956" s="9">
        <f t="shared" si="151"/>
        <v>5</v>
      </c>
      <c r="D1956" s="9">
        <f t="shared" si="152"/>
        <v>9</v>
      </c>
      <c r="E1956" s="8" t="str">
        <f t="shared" si="153"/>
        <v>20140509</v>
      </c>
      <c r="F1956" s="24">
        <v>41768</v>
      </c>
      <c r="G1956" s="25">
        <f t="shared" si="154"/>
        <v>41768</v>
      </c>
    </row>
    <row r="1957" spans="1:7">
      <c r="A1957" s="9">
        <f t="shared" si="150"/>
        <v>2014</v>
      </c>
      <c r="B1957" s="9">
        <f>VLOOKUP($C1957,Quarter_Month!$A$1:$B$13,2)</f>
        <v>2</v>
      </c>
      <c r="C1957" s="9">
        <f t="shared" si="151"/>
        <v>5</v>
      </c>
      <c r="D1957" s="9">
        <f t="shared" si="152"/>
        <v>10</v>
      </c>
      <c r="E1957" s="8" t="str">
        <f t="shared" si="153"/>
        <v>20140510</v>
      </c>
      <c r="F1957" s="24">
        <v>41769</v>
      </c>
      <c r="G1957" s="25">
        <f t="shared" si="154"/>
        <v>41769</v>
      </c>
    </row>
    <row r="1958" spans="1:7">
      <c r="A1958" s="9">
        <f t="shared" si="150"/>
        <v>2014</v>
      </c>
      <c r="B1958" s="9">
        <f>VLOOKUP($C1958,Quarter_Month!$A$1:$B$13,2)</f>
        <v>2</v>
      </c>
      <c r="C1958" s="9">
        <f t="shared" si="151"/>
        <v>5</v>
      </c>
      <c r="D1958" s="9">
        <f t="shared" si="152"/>
        <v>11</v>
      </c>
      <c r="E1958" s="8" t="str">
        <f t="shared" si="153"/>
        <v>20140511</v>
      </c>
      <c r="F1958" s="24">
        <v>41770</v>
      </c>
      <c r="G1958" s="25">
        <f t="shared" si="154"/>
        <v>41770</v>
      </c>
    </row>
    <row r="1959" spans="1:7">
      <c r="A1959" s="9">
        <f t="shared" si="150"/>
        <v>2014</v>
      </c>
      <c r="B1959" s="9">
        <f>VLOOKUP($C1959,Quarter_Month!$A$1:$B$13,2)</f>
        <v>2</v>
      </c>
      <c r="C1959" s="9">
        <f t="shared" si="151"/>
        <v>5</v>
      </c>
      <c r="D1959" s="9">
        <f t="shared" si="152"/>
        <v>12</v>
      </c>
      <c r="E1959" s="8" t="str">
        <f t="shared" si="153"/>
        <v>20140512</v>
      </c>
      <c r="F1959" s="24">
        <v>41771</v>
      </c>
      <c r="G1959" s="25">
        <f t="shared" si="154"/>
        <v>41771</v>
      </c>
    </row>
    <row r="1960" spans="1:7">
      <c r="A1960" s="9">
        <f t="shared" si="150"/>
        <v>2014</v>
      </c>
      <c r="B1960" s="9">
        <f>VLOOKUP($C1960,Quarter_Month!$A$1:$B$13,2)</f>
        <v>2</v>
      </c>
      <c r="C1960" s="9">
        <f t="shared" si="151"/>
        <v>5</v>
      </c>
      <c r="D1960" s="9">
        <f t="shared" si="152"/>
        <v>13</v>
      </c>
      <c r="E1960" s="8" t="str">
        <f t="shared" si="153"/>
        <v>20140513</v>
      </c>
      <c r="F1960" s="24">
        <v>41772</v>
      </c>
      <c r="G1960" s="25">
        <f t="shared" si="154"/>
        <v>41772</v>
      </c>
    </row>
    <row r="1961" spans="1:7">
      <c r="A1961" s="9">
        <f t="shared" si="150"/>
        <v>2014</v>
      </c>
      <c r="B1961" s="9">
        <f>VLOOKUP($C1961,Quarter_Month!$A$1:$B$13,2)</f>
        <v>2</v>
      </c>
      <c r="C1961" s="9">
        <f t="shared" si="151"/>
        <v>5</v>
      </c>
      <c r="D1961" s="9">
        <f t="shared" si="152"/>
        <v>14</v>
      </c>
      <c r="E1961" s="8" t="str">
        <f t="shared" si="153"/>
        <v>20140514</v>
      </c>
      <c r="F1961" s="24">
        <v>41773</v>
      </c>
      <c r="G1961" s="25">
        <f t="shared" si="154"/>
        <v>41773</v>
      </c>
    </row>
    <row r="1962" spans="1:7">
      <c r="A1962" s="9">
        <f t="shared" si="150"/>
        <v>2014</v>
      </c>
      <c r="B1962" s="9">
        <f>VLOOKUP($C1962,Quarter_Month!$A$1:$B$13,2)</f>
        <v>2</v>
      </c>
      <c r="C1962" s="9">
        <f t="shared" si="151"/>
        <v>5</v>
      </c>
      <c r="D1962" s="9">
        <f t="shared" si="152"/>
        <v>15</v>
      </c>
      <c r="E1962" s="8" t="str">
        <f t="shared" si="153"/>
        <v>20140515</v>
      </c>
      <c r="F1962" s="24">
        <v>41774</v>
      </c>
      <c r="G1962" s="25">
        <f t="shared" si="154"/>
        <v>41774</v>
      </c>
    </row>
    <row r="1963" spans="1:7">
      <c r="A1963" s="9">
        <f t="shared" si="150"/>
        <v>2014</v>
      </c>
      <c r="B1963" s="9">
        <f>VLOOKUP($C1963,Quarter_Month!$A$1:$B$13,2)</f>
        <v>2</v>
      </c>
      <c r="C1963" s="9">
        <f t="shared" si="151"/>
        <v>5</v>
      </c>
      <c r="D1963" s="9">
        <f t="shared" si="152"/>
        <v>16</v>
      </c>
      <c r="E1963" s="8" t="str">
        <f t="shared" si="153"/>
        <v>20140516</v>
      </c>
      <c r="F1963" s="24">
        <v>41775</v>
      </c>
      <c r="G1963" s="25">
        <f t="shared" si="154"/>
        <v>41775</v>
      </c>
    </row>
    <row r="1964" spans="1:7">
      <c r="A1964" s="9">
        <f t="shared" ref="A1964:A2027" si="155">YEAR(F1964)</f>
        <v>2014</v>
      </c>
      <c r="B1964" s="9">
        <f>VLOOKUP($C1964,Quarter_Month!$A$1:$B$13,2)</f>
        <v>2</v>
      </c>
      <c r="C1964" s="9">
        <f t="shared" ref="C1964:C2027" si="156">MONTH(F1964)</f>
        <v>5</v>
      </c>
      <c r="D1964" s="9">
        <f t="shared" ref="D1964:D2027" si="157">DAY(F1964)</f>
        <v>17</v>
      </c>
      <c r="E1964" s="8" t="str">
        <f t="shared" ref="E1964:E2027" si="158">CONCATENATE(A1964,IF(LEN(C1964)=1,"0"&amp;C1964,C1964),IF(LEN(D1964)=1,"0"&amp;D1964,D1964))</f>
        <v>20140517</v>
      </c>
      <c r="F1964" s="24">
        <v>41776</v>
      </c>
      <c r="G1964" s="25">
        <f t="shared" si="154"/>
        <v>41776</v>
      </c>
    </row>
    <row r="1965" spans="1:7">
      <c r="A1965" s="9">
        <f t="shared" si="155"/>
        <v>2014</v>
      </c>
      <c r="B1965" s="9">
        <f>VLOOKUP($C1965,Quarter_Month!$A$1:$B$13,2)</f>
        <v>2</v>
      </c>
      <c r="C1965" s="9">
        <f t="shared" si="156"/>
        <v>5</v>
      </c>
      <c r="D1965" s="9">
        <f t="shared" si="157"/>
        <v>18</v>
      </c>
      <c r="E1965" s="8" t="str">
        <f t="shared" si="158"/>
        <v>20140518</v>
      </c>
      <c r="F1965" s="24">
        <v>41777</v>
      </c>
      <c r="G1965" s="25">
        <f t="shared" si="154"/>
        <v>41777</v>
      </c>
    </row>
    <row r="1966" spans="1:7">
      <c r="A1966" s="9">
        <f t="shared" si="155"/>
        <v>2014</v>
      </c>
      <c r="B1966" s="9">
        <f>VLOOKUP($C1966,Quarter_Month!$A$1:$B$13,2)</f>
        <v>2</v>
      </c>
      <c r="C1966" s="9">
        <f t="shared" si="156"/>
        <v>5</v>
      </c>
      <c r="D1966" s="9">
        <f t="shared" si="157"/>
        <v>19</v>
      </c>
      <c r="E1966" s="8" t="str">
        <f t="shared" si="158"/>
        <v>20140519</v>
      </c>
      <c r="F1966" s="24">
        <v>41778</v>
      </c>
      <c r="G1966" s="25">
        <f t="shared" si="154"/>
        <v>41778</v>
      </c>
    </row>
    <row r="1967" spans="1:7">
      <c r="A1967" s="9">
        <f t="shared" si="155"/>
        <v>2014</v>
      </c>
      <c r="B1967" s="9">
        <f>VLOOKUP($C1967,Quarter_Month!$A$1:$B$13,2)</f>
        <v>2</v>
      </c>
      <c r="C1967" s="9">
        <f t="shared" si="156"/>
        <v>5</v>
      </c>
      <c r="D1967" s="9">
        <f t="shared" si="157"/>
        <v>20</v>
      </c>
      <c r="E1967" s="8" t="str">
        <f t="shared" si="158"/>
        <v>20140520</v>
      </c>
      <c r="F1967" s="24">
        <v>41779</v>
      </c>
      <c r="G1967" s="25">
        <f t="shared" si="154"/>
        <v>41779</v>
      </c>
    </row>
    <row r="1968" spans="1:7">
      <c r="A1968" s="9">
        <f t="shared" si="155"/>
        <v>2014</v>
      </c>
      <c r="B1968" s="9">
        <f>VLOOKUP($C1968,Quarter_Month!$A$1:$B$13,2)</f>
        <v>2</v>
      </c>
      <c r="C1968" s="9">
        <f t="shared" si="156"/>
        <v>5</v>
      </c>
      <c r="D1968" s="9">
        <f t="shared" si="157"/>
        <v>21</v>
      </c>
      <c r="E1968" s="8" t="str">
        <f t="shared" si="158"/>
        <v>20140521</v>
      </c>
      <c r="F1968" s="24">
        <v>41780</v>
      </c>
      <c r="G1968" s="25">
        <f t="shared" si="154"/>
        <v>41780</v>
      </c>
    </row>
    <row r="1969" spans="1:7">
      <c r="A1969" s="9">
        <f t="shared" si="155"/>
        <v>2014</v>
      </c>
      <c r="B1969" s="9">
        <f>VLOOKUP($C1969,Quarter_Month!$A$1:$B$13,2)</f>
        <v>2</v>
      </c>
      <c r="C1969" s="9">
        <f t="shared" si="156"/>
        <v>5</v>
      </c>
      <c r="D1969" s="9">
        <f t="shared" si="157"/>
        <v>22</v>
      </c>
      <c r="E1969" s="8" t="str">
        <f t="shared" si="158"/>
        <v>20140522</v>
      </c>
      <c r="F1969" s="24">
        <v>41781</v>
      </c>
      <c r="G1969" s="25">
        <f t="shared" si="154"/>
        <v>41781</v>
      </c>
    </row>
    <row r="1970" spans="1:7">
      <c r="A1970" s="9">
        <f t="shared" si="155"/>
        <v>2014</v>
      </c>
      <c r="B1970" s="9">
        <f>VLOOKUP($C1970,Quarter_Month!$A$1:$B$13,2)</f>
        <v>2</v>
      </c>
      <c r="C1970" s="9">
        <f t="shared" si="156"/>
        <v>5</v>
      </c>
      <c r="D1970" s="9">
        <f t="shared" si="157"/>
        <v>23</v>
      </c>
      <c r="E1970" s="8" t="str">
        <f t="shared" si="158"/>
        <v>20140523</v>
      </c>
      <c r="F1970" s="24">
        <v>41782</v>
      </c>
      <c r="G1970" s="25">
        <f t="shared" si="154"/>
        <v>41782</v>
      </c>
    </row>
    <row r="1971" spans="1:7">
      <c r="A1971" s="9">
        <f t="shared" si="155"/>
        <v>2014</v>
      </c>
      <c r="B1971" s="9">
        <f>VLOOKUP($C1971,Quarter_Month!$A$1:$B$13,2)</f>
        <v>2</v>
      </c>
      <c r="C1971" s="9">
        <f t="shared" si="156"/>
        <v>5</v>
      </c>
      <c r="D1971" s="9">
        <f t="shared" si="157"/>
        <v>24</v>
      </c>
      <c r="E1971" s="8" t="str">
        <f t="shared" si="158"/>
        <v>20140524</v>
      </c>
      <c r="F1971" s="24">
        <v>41783</v>
      </c>
      <c r="G1971" s="25">
        <f t="shared" si="154"/>
        <v>41783</v>
      </c>
    </row>
    <row r="1972" spans="1:7">
      <c r="A1972" s="9">
        <f t="shared" si="155"/>
        <v>2014</v>
      </c>
      <c r="B1972" s="9">
        <f>VLOOKUP($C1972,Quarter_Month!$A$1:$B$13,2)</f>
        <v>2</v>
      </c>
      <c r="C1972" s="9">
        <f t="shared" si="156"/>
        <v>5</v>
      </c>
      <c r="D1972" s="9">
        <f t="shared" si="157"/>
        <v>25</v>
      </c>
      <c r="E1972" s="8" t="str">
        <f t="shared" si="158"/>
        <v>20140525</v>
      </c>
      <c r="F1972" s="24">
        <v>41784</v>
      </c>
      <c r="G1972" s="25">
        <f t="shared" si="154"/>
        <v>41784</v>
      </c>
    </row>
    <row r="1973" spans="1:7">
      <c r="A1973" s="9">
        <f t="shared" si="155"/>
        <v>2014</v>
      </c>
      <c r="B1973" s="9">
        <f>VLOOKUP($C1973,Quarter_Month!$A$1:$B$13,2)</f>
        <v>2</v>
      </c>
      <c r="C1973" s="9">
        <f t="shared" si="156"/>
        <v>5</v>
      </c>
      <c r="D1973" s="9">
        <f t="shared" si="157"/>
        <v>26</v>
      </c>
      <c r="E1973" s="8" t="str">
        <f t="shared" si="158"/>
        <v>20140526</v>
      </c>
      <c r="F1973" s="24">
        <v>41785</v>
      </c>
      <c r="G1973" s="25">
        <f t="shared" si="154"/>
        <v>41785</v>
      </c>
    </row>
    <row r="1974" spans="1:7">
      <c r="A1974" s="9">
        <f t="shared" si="155"/>
        <v>2014</v>
      </c>
      <c r="B1974" s="9">
        <f>VLOOKUP($C1974,Quarter_Month!$A$1:$B$13,2)</f>
        <v>2</v>
      </c>
      <c r="C1974" s="9">
        <f t="shared" si="156"/>
        <v>5</v>
      </c>
      <c r="D1974" s="9">
        <f t="shared" si="157"/>
        <v>27</v>
      </c>
      <c r="E1974" s="8" t="str">
        <f t="shared" si="158"/>
        <v>20140527</v>
      </c>
      <c r="F1974" s="24">
        <v>41786</v>
      </c>
      <c r="G1974" s="25">
        <f t="shared" si="154"/>
        <v>41786</v>
      </c>
    </row>
    <row r="1975" spans="1:7">
      <c r="A1975" s="9">
        <f t="shared" si="155"/>
        <v>2014</v>
      </c>
      <c r="B1975" s="9">
        <f>VLOOKUP($C1975,Quarter_Month!$A$1:$B$13,2)</f>
        <v>2</v>
      </c>
      <c r="C1975" s="9">
        <f t="shared" si="156"/>
        <v>5</v>
      </c>
      <c r="D1975" s="9">
        <f t="shared" si="157"/>
        <v>28</v>
      </c>
      <c r="E1975" s="8" t="str">
        <f t="shared" si="158"/>
        <v>20140528</v>
      </c>
      <c r="F1975" s="24">
        <v>41787</v>
      </c>
      <c r="G1975" s="25">
        <f t="shared" si="154"/>
        <v>41787</v>
      </c>
    </row>
    <row r="1976" spans="1:7">
      <c r="A1976" s="9">
        <f t="shared" si="155"/>
        <v>2014</v>
      </c>
      <c r="B1976" s="9">
        <f>VLOOKUP($C1976,Quarter_Month!$A$1:$B$13,2)</f>
        <v>2</v>
      </c>
      <c r="C1976" s="9">
        <f t="shared" si="156"/>
        <v>5</v>
      </c>
      <c r="D1976" s="9">
        <f t="shared" si="157"/>
        <v>29</v>
      </c>
      <c r="E1976" s="8" t="str">
        <f t="shared" si="158"/>
        <v>20140529</v>
      </c>
      <c r="F1976" s="24">
        <v>41788</v>
      </c>
      <c r="G1976" s="25">
        <f t="shared" si="154"/>
        <v>41788</v>
      </c>
    </row>
    <row r="1977" spans="1:7">
      <c r="A1977" s="9">
        <f t="shared" si="155"/>
        <v>2014</v>
      </c>
      <c r="B1977" s="9">
        <f>VLOOKUP($C1977,Quarter_Month!$A$1:$B$13,2)</f>
        <v>2</v>
      </c>
      <c r="C1977" s="9">
        <f t="shared" si="156"/>
        <v>5</v>
      </c>
      <c r="D1977" s="9">
        <f t="shared" si="157"/>
        <v>30</v>
      </c>
      <c r="E1977" s="8" t="str">
        <f t="shared" si="158"/>
        <v>20140530</v>
      </c>
      <c r="F1977" s="24">
        <v>41789</v>
      </c>
      <c r="G1977" s="25">
        <f t="shared" si="154"/>
        <v>41789</v>
      </c>
    </row>
    <row r="1978" spans="1:7">
      <c r="A1978" s="9">
        <f t="shared" si="155"/>
        <v>2014</v>
      </c>
      <c r="B1978" s="9">
        <f>VLOOKUP($C1978,Quarter_Month!$A$1:$B$13,2)</f>
        <v>2</v>
      </c>
      <c r="C1978" s="9">
        <f t="shared" si="156"/>
        <v>5</v>
      </c>
      <c r="D1978" s="9">
        <f t="shared" si="157"/>
        <v>31</v>
      </c>
      <c r="E1978" s="8" t="str">
        <f t="shared" si="158"/>
        <v>20140531</v>
      </c>
      <c r="F1978" s="24">
        <v>41790</v>
      </c>
      <c r="G1978" s="25">
        <f t="shared" si="154"/>
        <v>41790</v>
      </c>
    </row>
    <row r="1979" spans="1:7">
      <c r="A1979" s="9">
        <f t="shared" si="155"/>
        <v>2014</v>
      </c>
      <c r="B1979" s="9">
        <f>VLOOKUP($C1979,Quarter_Month!$A$1:$B$13,2)</f>
        <v>2</v>
      </c>
      <c r="C1979" s="9">
        <f t="shared" si="156"/>
        <v>6</v>
      </c>
      <c r="D1979" s="9">
        <f t="shared" si="157"/>
        <v>1</v>
      </c>
      <c r="E1979" s="8" t="str">
        <f t="shared" si="158"/>
        <v>20140601</v>
      </c>
      <c r="F1979" s="24">
        <v>41791</v>
      </c>
      <c r="G1979" s="25">
        <f t="shared" si="154"/>
        <v>41791</v>
      </c>
    </row>
    <row r="1980" spans="1:7">
      <c r="A1980" s="9">
        <f t="shared" si="155"/>
        <v>2014</v>
      </c>
      <c r="B1980" s="9">
        <f>VLOOKUP($C1980,Quarter_Month!$A$1:$B$13,2)</f>
        <v>2</v>
      </c>
      <c r="C1980" s="9">
        <f t="shared" si="156"/>
        <v>6</v>
      </c>
      <c r="D1980" s="9">
        <f t="shared" si="157"/>
        <v>2</v>
      </c>
      <c r="E1980" s="8" t="str">
        <f t="shared" si="158"/>
        <v>20140602</v>
      </c>
      <c r="F1980" s="24">
        <v>41792</v>
      </c>
      <c r="G1980" s="25">
        <f t="shared" si="154"/>
        <v>41792</v>
      </c>
    </row>
    <row r="1981" spans="1:7">
      <c r="A1981" s="9">
        <f t="shared" si="155"/>
        <v>2014</v>
      </c>
      <c r="B1981" s="9">
        <f>VLOOKUP($C1981,Quarter_Month!$A$1:$B$13,2)</f>
        <v>2</v>
      </c>
      <c r="C1981" s="9">
        <f t="shared" si="156"/>
        <v>6</v>
      </c>
      <c r="D1981" s="9">
        <f t="shared" si="157"/>
        <v>3</v>
      </c>
      <c r="E1981" s="8" t="str">
        <f t="shared" si="158"/>
        <v>20140603</v>
      </c>
      <c r="F1981" s="24">
        <v>41793</v>
      </c>
      <c r="G1981" s="25">
        <f t="shared" si="154"/>
        <v>41793</v>
      </c>
    </row>
    <row r="1982" spans="1:7">
      <c r="A1982" s="9">
        <f t="shared" si="155"/>
        <v>2014</v>
      </c>
      <c r="B1982" s="9">
        <f>VLOOKUP($C1982,Quarter_Month!$A$1:$B$13,2)</f>
        <v>2</v>
      </c>
      <c r="C1982" s="9">
        <f t="shared" si="156"/>
        <v>6</v>
      </c>
      <c r="D1982" s="9">
        <f t="shared" si="157"/>
        <v>4</v>
      </c>
      <c r="E1982" s="8" t="str">
        <f t="shared" si="158"/>
        <v>20140604</v>
      </c>
      <c r="F1982" s="24">
        <v>41794</v>
      </c>
      <c r="G1982" s="25">
        <f t="shared" si="154"/>
        <v>41794</v>
      </c>
    </row>
    <row r="1983" spans="1:7">
      <c r="A1983" s="9">
        <f t="shared" si="155"/>
        <v>2014</v>
      </c>
      <c r="B1983" s="9">
        <f>VLOOKUP($C1983,Quarter_Month!$A$1:$B$13,2)</f>
        <v>2</v>
      </c>
      <c r="C1983" s="9">
        <f t="shared" si="156"/>
        <v>6</v>
      </c>
      <c r="D1983" s="9">
        <f t="shared" si="157"/>
        <v>5</v>
      </c>
      <c r="E1983" s="8" t="str">
        <f t="shared" si="158"/>
        <v>20140605</v>
      </c>
      <c r="F1983" s="24">
        <v>41795</v>
      </c>
      <c r="G1983" s="25">
        <f t="shared" si="154"/>
        <v>41795</v>
      </c>
    </row>
    <row r="1984" spans="1:7">
      <c r="A1984" s="9">
        <f t="shared" si="155"/>
        <v>2014</v>
      </c>
      <c r="B1984" s="9">
        <f>VLOOKUP($C1984,Quarter_Month!$A$1:$B$13,2)</f>
        <v>2</v>
      </c>
      <c r="C1984" s="9">
        <f t="shared" si="156"/>
        <v>6</v>
      </c>
      <c r="D1984" s="9">
        <f t="shared" si="157"/>
        <v>6</v>
      </c>
      <c r="E1984" s="8" t="str">
        <f t="shared" si="158"/>
        <v>20140606</v>
      </c>
      <c r="F1984" s="24">
        <v>41796</v>
      </c>
      <c r="G1984" s="25">
        <f t="shared" si="154"/>
        <v>41796</v>
      </c>
    </row>
    <row r="1985" spans="1:7">
      <c r="A1985" s="9">
        <f t="shared" si="155"/>
        <v>2014</v>
      </c>
      <c r="B1985" s="9">
        <f>VLOOKUP($C1985,Quarter_Month!$A$1:$B$13,2)</f>
        <v>2</v>
      </c>
      <c r="C1985" s="9">
        <f t="shared" si="156"/>
        <v>6</v>
      </c>
      <c r="D1985" s="9">
        <f t="shared" si="157"/>
        <v>7</v>
      </c>
      <c r="E1985" s="8" t="str">
        <f t="shared" si="158"/>
        <v>20140607</v>
      </c>
      <c r="F1985" s="24">
        <v>41797</v>
      </c>
      <c r="G1985" s="25">
        <f t="shared" si="154"/>
        <v>41797</v>
      </c>
    </row>
    <row r="1986" spans="1:7">
      <c r="A1986" s="9">
        <f t="shared" si="155"/>
        <v>2014</v>
      </c>
      <c r="B1986" s="9">
        <f>VLOOKUP($C1986,Quarter_Month!$A$1:$B$13,2)</f>
        <v>2</v>
      </c>
      <c r="C1986" s="9">
        <f t="shared" si="156"/>
        <v>6</v>
      </c>
      <c r="D1986" s="9">
        <f t="shared" si="157"/>
        <v>8</v>
      </c>
      <c r="E1986" s="8" t="str">
        <f t="shared" si="158"/>
        <v>20140608</v>
      </c>
      <c r="F1986" s="24">
        <v>41798</v>
      </c>
      <c r="G1986" s="25">
        <f t="shared" si="154"/>
        <v>41798</v>
      </c>
    </row>
    <row r="1987" spans="1:7">
      <c r="A1987" s="9">
        <f t="shared" si="155"/>
        <v>2014</v>
      </c>
      <c r="B1987" s="9">
        <f>VLOOKUP($C1987,Quarter_Month!$A$1:$B$13,2)</f>
        <v>2</v>
      </c>
      <c r="C1987" s="9">
        <f t="shared" si="156"/>
        <v>6</v>
      </c>
      <c r="D1987" s="9">
        <f t="shared" si="157"/>
        <v>9</v>
      </c>
      <c r="E1987" s="8" t="str">
        <f t="shared" si="158"/>
        <v>20140609</v>
      </c>
      <c r="F1987" s="24">
        <v>41799</v>
      </c>
      <c r="G1987" s="25">
        <f t="shared" ref="G1987:G2050" si="159">F1987</f>
        <v>41799</v>
      </c>
    </row>
    <row r="1988" spans="1:7">
      <c r="A1988" s="9">
        <f t="shared" si="155"/>
        <v>2014</v>
      </c>
      <c r="B1988" s="9">
        <f>VLOOKUP($C1988,Quarter_Month!$A$1:$B$13,2)</f>
        <v>2</v>
      </c>
      <c r="C1988" s="9">
        <f t="shared" si="156"/>
        <v>6</v>
      </c>
      <c r="D1988" s="9">
        <f t="shared" si="157"/>
        <v>10</v>
      </c>
      <c r="E1988" s="8" t="str">
        <f t="shared" si="158"/>
        <v>20140610</v>
      </c>
      <c r="F1988" s="24">
        <v>41800</v>
      </c>
      <c r="G1988" s="25">
        <f t="shared" si="159"/>
        <v>41800</v>
      </c>
    </row>
    <row r="1989" spans="1:7">
      <c r="A1989" s="9">
        <f t="shared" si="155"/>
        <v>2014</v>
      </c>
      <c r="B1989" s="9">
        <f>VLOOKUP($C1989,Quarter_Month!$A$1:$B$13,2)</f>
        <v>2</v>
      </c>
      <c r="C1989" s="9">
        <f t="shared" si="156"/>
        <v>6</v>
      </c>
      <c r="D1989" s="9">
        <f t="shared" si="157"/>
        <v>11</v>
      </c>
      <c r="E1989" s="8" t="str">
        <f t="shared" si="158"/>
        <v>20140611</v>
      </c>
      <c r="F1989" s="24">
        <v>41801</v>
      </c>
      <c r="G1989" s="25">
        <f t="shared" si="159"/>
        <v>41801</v>
      </c>
    </row>
    <row r="1990" spans="1:7">
      <c r="A1990" s="9">
        <f t="shared" si="155"/>
        <v>2014</v>
      </c>
      <c r="B1990" s="9">
        <f>VLOOKUP($C1990,Quarter_Month!$A$1:$B$13,2)</f>
        <v>2</v>
      </c>
      <c r="C1990" s="9">
        <f t="shared" si="156"/>
        <v>6</v>
      </c>
      <c r="D1990" s="9">
        <f t="shared" si="157"/>
        <v>12</v>
      </c>
      <c r="E1990" s="8" t="str">
        <f t="shared" si="158"/>
        <v>20140612</v>
      </c>
      <c r="F1990" s="24">
        <v>41802</v>
      </c>
      <c r="G1990" s="25">
        <f t="shared" si="159"/>
        <v>41802</v>
      </c>
    </row>
    <row r="1991" spans="1:7">
      <c r="A1991" s="9">
        <f t="shared" si="155"/>
        <v>2014</v>
      </c>
      <c r="B1991" s="9">
        <f>VLOOKUP($C1991,Quarter_Month!$A$1:$B$13,2)</f>
        <v>2</v>
      </c>
      <c r="C1991" s="9">
        <f t="shared" si="156"/>
        <v>6</v>
      </c>
      <c r="D1991" s="9">
        <f t="shared" si="157"/>
        <v>13</v>
      </c>
      <c r="E1991" s="8" t="str">
        <f t="shared" si="158"/>
        <v>20140613</v>
      </c>
      <c r="F1991" s="24">
        <v>41803</v>
      </c>
      <c r="G1991" s="25">
        <f t="shared" si="159"/>
        <v>41803</v>
      </c>
    </row>
    <row r="1992" spans="1:7">
      <c r="A1992" s="9">
        <f t="shared" si="155"/>
        <v>2014</v>
      </c>
      <c r="B1992" s="9">
        <f>VLOOKUP($C1992,Quarter_Month!$A$1:$B$13,2)</f>
        <v>2</v>
      </c>
      <c r="C1992" s="9">
        <f t="shared" si="156"/>
        <v>6</v>
      </c>
      <c r="D1992" s="9">
        <f t="shared" si="157"/>
        <v>14</v>
      </c>
      <c r="E1992" s="8" t="str">
        <f t="shared" si="158"/>
        <v>20140614</v>
      </c>
      <c r="F1992" s="24">
        <v>41804</v>
      </c>
      <c r="G1992" s="25">
        <f t="shared" si="159"/>
        <v>41804</v>
      </c>
    </row>
    <row r="1993" spans="1:7">
      <c r="A1993" s="9">
        <f t="shared" si="155"/>
        <v>2014</v>
      </c>
      <c r="B1993" s="9">
        <f>VLOOKUP($C1993,Quarter_Month!$A$1:$B$13,2)</f>
        <v>2</v>
      </c>
      <c r="C1993" s="9">
        <f t="shared" si="156"/>
        <v>6</v>
      </c>
      <c r="D1993" s="9">
        <f t="shared" si="157"/>
        <v>15</v>
      </c>
      <c r="E1993" s="8" t="str">
        <f t="shared" si="158"/>
        <v>20140615</v>
      </c>
      <c r="F1993" s="24">
        <v>41805</v>
      </c>
      <c r="G1993" s="25">
        <f t="shared" si="159"/>
        <v>41805</v>
      </c>
    </row>
    <row r="1994" spans="1:7">
      <c r="A1994" s="9">
        <f t="shared" si="155"/>
        <v>2014</v>
      </c>
      <c r="B1994" s="9">
        <f>VLOOKUP($C1994,Quarter_Month!$A$1:$B$13,2)</f>
        <v>2</v>
      </c>
      <c r="C1994" s="9">
        <f t="shared" si="156"/>
        <v>6</v>
      </c>
      <c r="D1994" s="9">
        <f t="shared" si="157"/>
        <v>16</v>
      </c>
      <c r="E1994" s="8" t="str">
        <f t="shared" si="158"/>
        <v>20140616</v>
      </c>
      <c r="F1994" s="24">
        <v>41806</v>
      </c>
      <c r="G1994" s="25">
        <f t="shared" si="159"/>
        <v>41806</v>
      </c>
    </row>
    <row r="1995" spans="1:7">
      <c r="A1995" s="9">
        <f t="shared" si="155"/>
        <v>2014</v>
      </c>
      <c r="B1995" s="9">
        <f>VLOOKUP($C1995,Quarter_Month!$A$1:$B$13,2)</f>
        <v>2</v>
      </c>
      <c r="C1995" s="9">
        <f t="shared" si="156"/>
        <v>6</v>
      </c>
      <c r="D1995" s="9">
        <f t="shared" si="157"/>
        <v>17</v>
      </c>
      <c r="E1995" s="8" t="str">
        <f t="shared" si="158"/>
        <v>20140617</v>
      </c>
      <c r="F1995" s="24">
        <v>41807</v>
      </c>
      <c r="G1995" s="25">
        <f t="shared" si="159"/>
        <v>41807</v>
      </c>
    </row>
    <row r="1996" spans="1:7">
      <c r="A1996" s="9">
        <f t="shared" si="155"/>
        <v>2014</v>
      </c>
      <c r="B1996" s="9">
        <f>VLOOKUP($C1996,Quarter_Month!$A$1:$B$13,2)</f>
        <v>2</v>
      </c>
      <c r="C1996" s="9">
        <f t="shared" si="156"/>
        <v>6</v>
      </c>
      <c r="D1996" s="9">
        <f t="shared" si="157"/>
        <v>18</v>
      </c>
      <c r="E1996" s="8" t="str">
        <f t="shared" si="158"/>
        <v>20140618</v>
      </c>
      <c r="F1996" s="24">
        <v>41808</v>
      </c>
      <c r="G1996" s="25">
        <f t="shared" si="159"/>
        <v>41808</v>
      </c>
    </row>
    <row r="1997" spans="1:7">
      <c r="A1997" s="9">
        <f t="shared" si="155"/>
        <v>2014</v>
      </c>
      <c r="B1997" s="9">
        <f>VLOOKUP($C1997,Quarter_Month!$A$1:$B$13,2)</f>
        <v>2</v>
      </c>
      <c r="C1997" s="9">
        <f t="shared" si="156"/>
        <v>6</v>
      </c>
      <c r="D1997" s="9">
        <f t="shared" si="157"/>
        <v>19</v>
      </c>
      <c r="E1997" s="8" t="str">
        <f t="shared" si="158"/>
        <v>20140619</v>
      </c>
      <c r="F1997" s="24">
        <v>41809</v>
      </c>
      <c r="G1997" s="25">
        <f t="shared" si="159"/>
        <v>41809</v>
      </c>
    </row>
    <row r="1998" spans="1:7">
      <c r="A1998" s="9">
        <f t="shared" si="155"/>
        <v>2014</v>
      </c>
      <c r="B1998" s="9">
        <f>VLOOKUP($C1998,Quarter_Month!$A$1:$B$13,2)</f>
        <v>2</v>
      </c>
      <c r="C1998" s="9">
        <f t="shared" si="156"/>
        <v>6</v>
      </c>
      <c r="D1998" s="9">
        <f t="shared" si="157"/>
        <v>20</v>
      </c>
      <c r="E1998" s="8" t="str">
        <f t="shared" si="158"/>
        <v>20140620</v>
      </c>
      <c r="F1998" s="24">
        <v>41810</v>
      </c>
      <c r="G1998" s="25">
        <f t="shared" si="159"/>
        <v>41810</v>
      </c>
    </row>
    <row r="1999" spans="1:7">
      <c r="A1999" s="9">
        <f t="shared" si="155"/>
        <v>2014</v>
      </c>
      <c r="B1999" s="9">
        <f>VLOOKUP($C1999,Quarter_Month!$A$1:$B$13,2)</f>
        <v>2</v>
      </c>
      <c r="C1999" s="9">
        <f t="shared" si="156"/>
        <v>6</v>
      </c>
      <c r="D1999" s="9">
        <f t="shared" si="157"/>
        <v>21</v>
      </c>
      <c r="E1999" s="8" t="str">
        <f t="shared" si="158"/>
        <v>20140621</v>
      </c>
      <c r="F1999" s="24">
        <v>41811</v>
      </c>
      <c r="G1999" s="25">
        <f t="shared" si="159"/>
        <v>41811</v>
      </c>
    </row>
    <row r="2000" spans="1:7">
      <c r="A2000" s="9">
        <f t="shared" si="155"/>
        <v>2014</v>
      </c>
      <c r="B2000" s="9">
        <f>VLOOKUP($C2000,Quarter_Month!$A$1:$B$13,2)</f>
        <v>2</v>
      </c>
      <c r="C2000" s="9">
        <f t="shared" si="156"/>
        <v>6</v>
      </c>
      <c r="D2000" s="9">
        <f t="shared" si="157"/>
        <v>22</v>
      </c>
      <c r="E2000" s="8" t="str">
        <f t="shared" si="158"/>
        <v>20140622</v>
      </c>
      <c r="F2000" s="24">
        <v>41812</v>
      </c>
      <c r="G2000" s="25">
        <f t="shared" si="159"/>
        <v>41812</v>
      </c>
    </row>
    <row r="2001" spans="1:7">
      <c r="A2001" s="9">
        <f t="shared" si="155"/>
        <v>2014</v>
      </c>
      <c r="B2001" s="9">
        <f>VLOOKUP($C2001,Quarter_Month!$A$1:$B$13,2)</f>
        <v>2</v>
      </c>
      <c r="C2001" s="9">
        <f t="shared" si="156"/>
        <v>6</v>
      </c>
      <c r="D2001" s="9">
        <f t="shared" si="157"/>
        <v>23</v>
      </c>
      <c r="E2001" s="8" t="str">
        <f t="shared" si="158"/>
        <v>20140623</v>
      </c>
      <c r="F2001" s="24">
        <v>41813</v>
      </c>
      <c r="G2001" s="25">
        <f t="shared" si="159"/>
        <v>41813</v>
      </c>
    </row>
    <row r="2002" spans="1:7">
      <c r="A2002" s="9">
        <f t="shared" si="155"/>
        <v>2014</v>
      </c>
      <c r="B2002" s="9">
        <f>VLOOKUP($C2002,Quarter_Month!$A$1:$B$13,2)</f>
        <v>2</v>
      </c>
      <c r="C2002" s="9">
        <f t="shared" si="156"/>
        <v>6</v>
      </c>
      <c r="D2002" s="9">
        <f t="shared" si="157"/>
        <v>24</v>
      </c>
      <c r="E2002" s="8" t="str">
        <f t="shared" si="158"/>
        <v>20140624</v>
      </c>
      <c r="F2002" s="24">
        <v>41814</v>
      </c>
      <c r="G2002" s="25">
        <f t="shared" si="159"/>
        <v>41814</v>
      </c>
    </row>
    <row r="2003" spans="1:7">
      <c r="A2003" s="9">
        <f t="shared" si="155"/>
        <v>2014</v>
      </c>
      <c r="B2003" s="9">
        <f>VLOOKUP($C2003,Quarter_Month!$A$1:$B$13,2)</f>
        <v>2</v>
      </c>
      <c r="C2003" s="9">
        <f t="shared" si="156"/>
        <v>6</v>
      </c>
      <c r="D2003" s="9">
        <f t="shared" si="157"/>
        <v>25</v>
      </c>
      <c r="E2003" s="8" t="str">
        <f t="shared" si="158"/>
        <v>20140625</v>
      </c>
      <c r="F2003" s="24">
        <v>41815</v>
      </c>
      <c r="G2003" s="25">
        <f t="shared" si="159"/>
        <v>41815</v>
      </c>
    </row>
    <row r="2004" spans="1:7">
      <c r="A2004" s="9">
        <f t="shared" si="155"/>
        <v>2014</v>
      </c>
      <c r="B2004" s="9">
        <f>VLOOKUP($C2004,Quarter_Month!$A$1:$B$13,2)</f>
        <v>2</v>
      </c>
      <c r="C2004" s="9">
        <f t="shared" si="156"/>
        <v>6</v>
      </c>
      <c r="D2004" s="9">
        <f t="shared" si="157"/>
        <v>26</v>
      </c>
      <c r="E2004" s="8" t="str">
        <f t="shared" si="158"/>
        <v>20140626</v>
      </c>
      <c r="F2004" s="24">
        <v>41816</v>
      </c>
      <c r="G2004" s="25">
        <f t="shared" si="159"/>
        <v>41816</v>
      </c>
    </row>
    <row r="2005" spans="1:7">
      <c r="A2005" s="9">
        <f t="shared" si="155"/>
        <v>2014</v>
      </c>
      <c r="B2005" s="9">
        <f>VLOOKUP($C2005,Quarter_Month!$A$1:$B$13,2)</f>
        <v>2</v>
      </c>
      <c r="C2005" s="9">
        <f t="shared" si="156"/>
        <v>6</v>
      </c>
      <c r="D2005" s="9">
        <f t="shared" si="157"/>
        <v>27</v>
      </c>
      <c r="E2005" s="8" t="str">
        <f t="shared" si="158"/>
        <v>20140627</v>
      </c>
      <c r="F2005" s="24">
        <v>41817</v>
      </c>
      <c r="G2005" s="25">
        <f t="shared" si="159"/>
        <v>41817</v>
      </c>
    </row>
    <row r="2006" spans="1:7">
      <c r="A2006" s="9">
        <f t="shared" si="155"/>
        <v>2014</v>
      </c>
      <c r="B2006" s="9">
        <f>VLOOKUP($C2006,Quarter_Month!$A$1:$B$13,2)</f>
        <v>2</v>
      </c>
      <c r="C2006" s="9">
        <f t="shared" si="156"/>
        <v>6</v>
      </c>
      <c r="D2006" s="9">
        <f t="shared" si="157"/>
        <v>28</v>
      </c>
      <c r="E2006" s="8" t="str">
        <f t="shared" si="158"/>
        <v>20140628</v>
      </c>
      <c r="F2006" s="24">
        <v>41818</v>
      </c>
      <c r="G2006" s="25">
        <f t="shared" si="159"/>
        <v>41818</v>
      </c>
    </row>
    <row r="2007" spans="1:7">
      <c r="A2007" s="9">
        <f t="shared" si="155"/>
        <v>2014</v>
      </c>
      <c r="B2007" s="9">
        <f>VLOOKUP($C2007,Quarter_Month!$A$1:$B$13,2)</f>
        <v>2</v>
      </c>
      <c r="C2007" s="9">
        <f t="shared" si="156"/>
        <v>6</v>
      </c>
      <c r="D2007" s="9">
        <f t="shared" si="157"/>
        <v>29</v>
      </c>
      <c r="E2007" s="8" t="str">
        <f t="shared" si="158"/>
        <v>20140629</v>
      </c>
      <c r="F2007" s="24">
        <v>41819</v>
      </c>
      <c r="G2007" s="25">
        <f t="shared" si="159"/>
        <v>41819</v>
      </c>
    </row>
    <row r="2008" spans="1:7">
      <c r="A2008" s="9">
        <f t="shared" si="155"/>
        <v>2014</v>
      </c>
      <c r="B2008" s="9">
        <f>VLOOKUP($C2008,Quarter_Month!$A$1:$B$13,2)</f>
        <v>2</v>
      </c>
      <c r="C2008" s="9">
        <f t="shared" si="156"/>
        <v>6</v>
      </c>
      <c r="D2008" s="9">
        <f t="shared" si="157"/>
        <v>30</v>
      </c>
      <c r="E2008" s="8" t="str">
        <f t="shared" si="158"/>
        <v>20140630</v>
      </c>
      <c r="F2008" s="24">
        <v>41820</v>
      </c>
      <c r="G2008" s="25">
        <f t="shared" si="159"/>
        <v>41820</v>
      </c>
    </row>
    <row r="2009" spans="1:7">
      <c r="A2009" s="9">
        <f t="shared" si="155"/>
        <v>2014</v>
      </c>
      <c r="B2009" s="9">
        <f>VLOOKUP($C2009,Quarter_Month!$A$1:$B$13,2)</f>
        <v>3</v>
      </c>
      <c r="C2009" s="9">
        <f t="shared" si="156"/>
        <v>7</v>
      </c>
      <c r="D2009" s="9">
        <f t="shared" si="157"/>
        <v>1</v>
      </c>
      <c r="E2009" s="8" t="str">
        <f t="shared" si="158"/>
        <v>20140701</v>
      </c>
      <c r="F2009" s="24">
        <v>41821</v>
      </c>
      <c r="G2009" s="25">
        <f t="shared" si="159"/>
        <v>41821</v>
      </c>
    </row>
    <row r="2010" spans="1:7">
      <c r="A2010" s="9">
        <f t="shared" si="155"/>
        <v>2014</v>
      </c>
      <c r="B2010" s="9">
        <f>VLOOKUP($C2010,Quarter_Month!$A$1:$B$13,2)</f>
        <v>3</v>
      </c>
      <c r="C2010" s="9">
        <f t="shared" si="156"/>
        <v>7</v>
      </c>
      <c r="D2010" s="9">
        <f t="shared" si="157"/>
        <v>2</v>
      </c>
      <c r="E2010" s="8" t="str">
        <f t="shared" si="158"/>
        <v>20140702</v>
      </c>
      <c r="F2010" s="24">
        <v>41822</v>
      </c>
      <c r="G2010" s="25">
        <f t="shared" si="159"/>
        <v>41822</v>
      </c>
    </row>
    <row r="2011" spans="1:7">
      <c r="A2011" s="9">
        <f t="shared" si="155"/>
        <v>2014</v>
      </c>
      <c r="B2011" s="9">
        <f>VLOOKUP($C2011,Quarter_Month!$A$1:$B$13,2)</f>
        <v>3</v>
      </c>
      <c r="C2011" s="9">
        <f t="shared" si="156"/>
        <v>7</v>
      </c>
      <c r="D2011" s="9">
        <f t="shared" si="157"/>
        <v>3</v>
      </c>
      <c r="E2011" s="8" t="str">
        <f t="shared" si="158"/>
        <v>20140703</v>
      </c>
      <c r="F2011" s="24">
        <v>41823</v>
      </c>
      <c r="G2011" s="25">
        <f t="shared" si="159"/>
        <v>41823</v>
      </c>
    </row>
    <row r="2012" spans="1:7">
      <c r="A2012" s="9">
        <f t="shared" si="155"/>
        <v>2014</v>
      </c>
      <c r="B2012" s="9">
        <f>VLOOKUP($C2012,Quarter_Month!$A$1:$B$13,2)</f>
        <v>3</v>
      </c>
      <c r="C2012" s="9">
        <f t="shared" si="156"/>
        <v>7</v>
      </c>
      <c r="D2012" s="9">
        <f t="shared" si="157"/>
        <v>4</v>
      </c>
      <c r="E2012" s="8" t="str">
        <f t="shared" si="158"/>
        <v>20140704</v>
      </c>
      <c r="F2012" s="24">
        <v>41824</v>
      </c>
      <c r="G2012" s="25">
        <f t="shared" si="159"/>
        <v>41824</v>
      </c>
    </row>
    <row r="2013" spans="1:7">
      <c r="A2013" s="9">
        <f t="shared" si="155"/>
        <v>2014</v>
      </c>
      <c r="B2013" s="9">
        <f>VLOOKUP($C2013,Quarter_Month!$A$1:$B$13,2)</f>
        <v>3</v>
      </c>
      <c r="C2013" s="9">
        <f t="shared" si="156"/>
        <v>7</v>
      </c>
      <c r="D2013" s="9">
        <f t="shared" si="157"/>
        <v>5</v>
      </c>
      <c r="E2013" s="8" t="str">
        <f t="shared" si="158"/>
        <v>20140705</v>
      </c>
      <c r="F2013" s="24">
        <v>41825</v>
      </c>
      <c r="G2013" s="25">
        <f t="shared" si="159"/>
        <v>41825</v>
      </c>
    </row>
    <row r="2014" spans="1:7">
      <c r="A2014" s="9">
        <f t="shared" si="155"/>
        <v>2014</v>
      </c>
      <c r="B2014" s="9">
        <f>VLOOKUP($C2014,Quarter_Month!$A$1:$B$13,2)</f>
        <v>3</v>
      </c>
      <c r="C2014" s="9">
        <f t="shared" si="156"/>
        <v>7</v>
      </c>
      <c r="D2014" s="9">
        <f t="shared" si="157"/>
        <v>6</v>
      </c>
      <c r="E2014" s="8" t="str">
        <f t="shared" si="158"/>
        <v>20140706</v>
      </c>
      <c r="F2014" s="24">
        <v>41826</v>
      </c>
      <c r="G2014" s="25">
        <f t="shared" si="159"/>
        <v>41826</v>
      </c>
    </row>
    <row r="2015" spans="1:7">
      <c r="A2015" s="9">
        <f t="shared" si="155"/>
        <v>2014</v>
      </c>
      <c r="B2015" s="9">
        <f>VLOOKUP($C2015,Quarter_Month!$A$1:$B$13,2)</f>
        <v>3</v>
      </c>
      <c r="C2015" s="9">
        <f t="shared" si="156"/>
        <v>7</v>
      </c>
      <c r="D2015" s="9">
        <f t="shared" si="157"/>
        <v>7</v>
      </c>
      <c r="E2015" s="8" t="str">
        <f t="shared" si="158"/>
        <v>20140707</v>
      </c>
      <c r="F2015" s="24">
        <v>41827</v>
      </c>
      <c r="G2015" s="25">
        <f t="shared" si="159"/>
        <v>41827</v>
      </c>
    </row>
    <row r="2016" spans="1:7">
      <c r="A2016" s="9">
        <f t="shared" si="155"/>
        <v>2014</v>
      </c>
      <c r="B2016" s="9">
        <f>VLOOKUP($C2016,Quarter_Month!$A$1:$B$13,2)</f>
        <v>3</v>
      </c>
      <c r="C2016" s="9">
        <f t="shared" si="156"/>
        <v>7</v>
      </c>
      <c r="D2016" s="9">
        <f t="shared" si="157"/>
        <v>8</v>
      </c>
      <c r="E2016" s="8" t="str">
        <f t="shared" si="158"/>
        <v>20140708</v>
      </c>
      <c r="F2016" s="24">
        <v>41828</v>
      </c>
      <c r="G2016" s="25">
        <f t="shared" si="159"/>
        <v>41828</v>
      </c>
    </row>
    <row r="2017" spans="1:7">
      <c r="A2017" s="9">
        <f t="shared" si="155"/>
        <v>2014</v>
      </c>
      <c r="B2017" s="9">
        <f>VLOOKUP($C2017,Quarter_Month!$A$1:$B$13,2)</f>
        <v>3</v>
      </c>
      <c r="C2017" s="9">
        <f t="shared" si="156"/>
        <v>7</v>
      </c>
      <c r="D2017" s="9">
        <f t="shared" si="157"/>
        <v>9</v>
      </c>
      <c r="E2017" s="8" t="str">
        <f t="shared" si="158"/>
        <v>20140709</v>
      </c>
      <c r="F2017" s="24">
        <v>41829</v>
      </c>
      <c r="G2017" s="25">
        <f t="shared" si="159"/>
        <v>41829</v>
      </c>
    </row>
    <row r="2018" spans="1:7">
      <c r="A2018" s="9">
        <f t="shared" si="155"/>
        <v>2014</v>
      </c>
      <c r="B2018" s="9">
        <f>VLOOKUP($C2018,Quarter_Month!$A$1:$B$13,2)</f>
        <v>3</v>
      </c>
      <c r="C2018" s="9">
        <f t="shared" si="156"/>
        <v>7</v>
      </c>
      <c r="D2018" s="9">
        <f t="shared" si="157"/>
        <v>10</v>
      </c>
      <c r="E2018" s="8" t="str">
        <f t="shared" si="158"/>
        <v>20140710</v>
      </c>
      <c r="F2018" s="24">
        <v>41830</v>
      </c>
      <c r="G2018" s="25">
        <f t="shared" si="159"/>
        <v>41830</v>
      </c>
    </row>
    <row r="2019" spans="1:7">
      <c r="A2019" s="9">
        <f t="shared" si="155"/>
        <v>2014</v>
      </c>
      <c r="B2019" s="9">
        <f>VLOOKUP($C2019,Quarter_Month!$A$1:$B$13,2)</f>
        <v>3</v>
      </c>
      <c r="C2019" s="9">
        <f t="shared" si="156"/>
        <v>7</v>
      </c>
      <c r="D2019" s="9">
        <f t="shared" si="157"/>
        <v>11</v>
      </c>
      <c r="E2019" s="8" t="str">
        <f t="shared" si="158"/>
        <v>20140711</v>
      </c>
      <c r="F2019" s="24">
        <v>41831</v>
      </c>
      <c r="G2019" s="25">
        <f t="shared" si="159"/>
        <v>41831</v>
      </c>
    </row>
    <row r="2020" spans="1:7">
      <c r="A2020" s="9">
        <f t="shared" si="155"/>
        <v>2014</v>
      </c>
      <c r="B2020" s="9">
        <f>VLOOKUP($C2020,Quarter_Month!$A$1:$B$13,2)</f>
        <v>3</v>
      </c>
      <c r="C2020" s="9">
        <f t="shared" si="156"/>
        <v>7</v>
      </c>
      <c r="D2020" s="9">
        <f t="shared" si="157"/>
        <v>12</v>
      </c>
      <c r="E2020" s="8" t="str">
        <f t="shared" si="158"/>
        <v>20140712</v>
      </c>
      <c r="F2020" s="24">
        <v>41832</v>
      </c>
      <c r="G2020" s="25">
        <f t="shared" si="159"/>
        <v>41832</v>
      </c>
    </row>
    <row r="2021" spans="1:7">
      <c r="A2021" s="9">
        <f t="shared" si="155"/>
        <v>2014</v>
      </c>
      <c r="B2021" s="9">
        <f>VLOOKUP($C2021,Quarter_Month!$A$1:$B$13,2)</f>
        <v>3</v>
      </c>
      <c r="C2021" s="9">
        <f t="shared" si="156"/>
        <v>7</v>
      </c>
      <c r="D2021" s="9">
        <f t="shared" si="157"/>
        <v>13</v>
      </c>
      <c r="E2021" s="8" t="str">
        <f t="shared" si="158"/>
        <v>20140713</v>
      </c>
      <c r="F2021" s="24">
        <v>41833</v>
      </c>
      <c r="G2021" s="25">
        <f t="shared" si="159"/>
        <v>41833</v>
      </c>
    </row>
    <row r="2022" spans="1:7">
      <c r="A2022" s="9">
        <f t="shared" si="155"/>
        <v>2014</v>
      </c>
      <c r="B2022" s="9">
        <f>VLOOKUP($C2022,Quarter_Month!$A$1:$B$13,2)</f>
        <v>3</v>
      </c>
      <c r="C2022" s="9">
        <f t="shared" si="156"/>
        <v>7</v>
      </c>
      <c r="D2022" s="9">
        <f t="shared" si="157"/>
        <v>14</v>
      </c>
      <c r="E2022" s="8" t="str">
        <f t="shared" si="158"/>
        <v>20140714</v>
      </c>
      <c r="F2022" s="24">
        <v>41834</v>
      </c>
      <c r="G2022" s="25">
        <f t="shared" si="159"/>
        <v>41834</v>
      </c>
    </row>
    <row r="2023" spans="1:7">
      <c r="A2023" s="9">
        <f t="shared" si="155"/>
        <v>2014</v>
      </c>
      <c r="B2023" s="9">
        <f>VLOOKUP($C2023,Quarter_Month!$A$1:$B$13,2)</f>
        <v>3</v>
      </c>
      <c r="C2023" s="9">
        <f t="shared" si="156"/>
        <v>7</v>
      </c>
      <c r="D2023" s="9">
        <f t="shared" si="157"/>
        <v>15</v>
      </c>
      <c r="E2023" s="8" t="str">
        <f t="shared" si="158"/>
        <v>20140715</v>
      </c>
      <c r="F2023" s="24">
        <v>41835</v>
      </c>
      <c r="G2023" s="25">
        <f t="shared" si="159"/>
        <v>41835</v>
      </c>
    </row>
    <row r="2024" spans="1:7">
      <c r="A2024" s="9">
        <f t="shared" si="155"/>
        <v>2014</v>
      </c>
      <c r="B2024" s="9">
        <f>VLOOKUP($C2024,Quarter_Month!$A$1:$B$13,2)</f>
        <v>3</v>
      </c>
      <c r="C2024" s="9">
        <f t="shared" si="156"/>
        <v>7</v>
      </c>
      <c r="D2024" s="9">
        <f t="shared" si="157"/>
        <v>16</v>
      </c>
      <c r="E2024" s="8" t="str">
        <f t="shared" si="158"/>
        <v>20140716</v>
      </c>
      <c r="F2024" s="24">
        <v>41836</v>
      </c>
      <c r="G2024" s="25">
        <f t="shared" si="159"/>
        <v>41836</v>
      </c>
    </row>
    <row r="2025" spans="1:7">
      <c r="A2025" s="9">
        <f t="shared" si="155"/>
        <v>2014</v>
      </c>
      <c r="B2025" s="9">
        <f>VLOOKUP($C2025,Quarter_Month!$A$1:$B$13,2)</f>
        <v>3</v>
      </c>
      <c r="C2025" s="9">
        <f t="shared" si="156"/>
        <v>7</v>
      </c>
      <c r="D2025" s="9">
        <f t="shared" si="157"/>
        <v>17</v>
      </c>
      <c r="E2025" s="8" t="str">
        <f t="shared" si="158"/>
        <v>20140717</v>
      </c>
      <c r="F2025" s="24">
        <v>41837</v>
      </c>
      <c r="G2025" s="25">
        <f t="shared" si="159"/>
        <v>41837</v>
      </c>
    </row>
    <row r="2026" spans="1:7">
      <c r="A2026" s="9">
        <f t="shared" si="155"/>
        <v>2014</v>
      </c>
      <c r="B2026" s="9">
        <f>VLOOKUP($C2026,Quarter_Month!$A$1:$B$13,2)</f>
        <v>3</v>
      </c>
      <c r="C2026" s="9">
        <f t="shared" si="156"/>
        <v>7</v>
      </c>
      <c r="D2026" s="9">
        <f t="shared" si="157"/>
        <v>18</v>
      </c>
      <c r="E2026" s="8" t="str">
        <f t="shared" si="158"/>
        <v>20140718</v>
      </c>
      <c r="F2026" s="24">
        <v>41838</v>
      </c>
      <c r="G2026" s="25">
        <f t="shared" si="159"/>
        <v>41838</v>
      </c>
    </row>
    <row r="2027" spans="1:7">
      <c r="A2027" s="9">
        <f t="shared" si="155"/>
        <v>2014</v>
      </c>
      <c r="B2027" s="9">
        <f>VLOOKUP($C2027,Quarter_Month!$A$1:$B$13,2)</f>
        <v>3</v>
      </c>
      <c r="C2027" s="9">
        <f t="shared" si="156"/>
        <v>7</v>
      </c>
      <c r="D2027" s="9">
        <f t="shared" si="157"/>
        <v>19</v>
      </c>
      <c r="E2027" s="8" t="str">
        <f t="shared" si="158"/>
        <v>20140719</v>
      </c>
      <c r="F2027" s="24">
        <v>41839</v>
      </c>
      <c r="G2027" s="25">
        <f t="shared" si="159"/>
        <v>41839</v>
      </c>
    </row>
    <row r="2028" spans="1:7">
      <c r="A2028" s="9">
        <f t="shared" ref="A2028:A2091" si="160">YEAR(F2028)</f>
        <v>2014</v>
      </c>
      <c r="B2028" s="9">
        <f>VLOOKUP($C2028,Quarter_Month!$A$1:$B$13,2)</f>
        <v>3</v>
      </c>
      <c r="C2028" s="9">
        <f t="shared" ref="C2028:C2091" si="161">MONTH(F2028)</f>
        <v>7</v>
      </c>
      <c r="D2028" s="9">
        <f t="shared" ref="D2028:D2091" si="162">DAY(F2028)</f>
        <v>20</v>
      </c>
      <c r="E2028" s="8" t="str">
        <f t="shared" ref="E2028:E2091" si="163">CONCATENATE(A2028,IF(LEN(C2028)=1,"0"&amp;C2028,C2028),IF(LEN(D2028)=1,"0"&amp;D2028,D2028))</f>
        <v>20140720</v>
      </c>
      <c r="F2028" s="24">
        <v>41840</v>
      </c>
      <c r="G2028" s="25">
        <f t="shared" si="159"/>
        <v>41840</v>
      </c>
    </row>
    <row r="2029" spans="1:7">
      <c r="A2029" s="9">
        <f t="shared" si="160"/>
        <v>2014</v>
      </c>
      <c r="B2029" s="9">
        <f>VLOOKUP($C2029,Quarter_Month!$A$1:$B$13,2)</f>
        <v>3</v>
      </c>
      <c r="C2029" s="9">
        <f t="shared" si="161"/>
        <v>7</v>
      </c>
      <c r="D2029" s="9">
        <f t="shared" si="162"/>
        <v>21</v>
      </c>
      <c r="E2029" s="8" t="str">
        <f t="shared" si="163"/>
        <v>20140721</v>
      </c>
      <c r="F2029" s="24">
        <v>41841</v>
      </c>
      <c r="G2029" s="25">
        <f t="shared" si="159"/>
        <v>41841</v>
      </c>
    </row>
    <row r="2030" spans="1:7">
      <c r="A2030" s="9">
        <f t="shared" si="160"/>
        <v>2014</v>
      </c>
      <c r="B2030" s="9">
        <f>VLOOKUP($C2030,Quarter_Month!$A$1:$B$13,2)</f>
        <v>3</v>
      </c>
      <c r="C2030" s="9">
        <f t="shared" si="161"/>
        <v>7</v>
      </c>
      <c r="D2030" s="9">
        <f t="shared" si="162"/>
        <v>22</v>
      </c>
      <c r="E2030" s="8" t="str">
        <f t="shared" si="163"/>
        <v>20140722</v>
      </c>
      <c r="F2030" s="24">
        <v>41842</v>
      </c>
      <c r="G2030" s="25">
        <f t="shared" si="159"/>
        <v>41842</v>
      </c>
    </row>
    <row r="2031" spans="1:7">
      <c r="A2031" s="9">
        <f t="shared" si="160"/>
        <v>2014</v>
      </c>
      <c r="B2031" s="9">
        <f>VLOOKUP($C2031,Quarter_Month!$A$1:$B$13,2)</f>
        <v>3</v>
      </c>
      <c r="C2031" s="9">
        <f t="shared" si="161"/>
        <v>7</v>
      </c>
      <c r="D2031" s="9">
        <f t="shared" si="162"/>
        <v>23</v>
      </c>
      <c r="E2031" s="8" t="str">
        <f t="shared" si="163"/>
        <v>20140723</v>
      </c>
      <c r="F2031" s="24">
        <v>41843</v>
      </c>
      <c r="G2031" s="25">
        <f t="shared" si="159"/>
        <v>41843</v>
      </c>
    </row>
    <row r="2032" spans="1:7">
      <c r="A2032" s="9">
        <f t="shared" si="160"/>
        <v>2014</v>
      </c>
      <c r="B2032" s="9">
        <f>VLOOKUP($C2032,Quarter_Month!$A$1:$B$13,2)</f>
        <v>3</v>
      </c>
      <c r="C2032" s="9">
        <f t="shared" si="161"/>
        <v>7</v>
      </c>
      <c r="D2032" s="9">
        <f t="shared" si="162"/>
        <v>24</v>
      </c>
      <c r="E2032" s="8" t="str">
        <f t="shared" si="163"/>
        <v>20140724</v>
      </c>
      <c r="F2032" s="24">
        <v>41844</v>
      </c>
      <c r="G2032" s="25">
        <f t="shared" si="159"/>
        <v>41844</v>
      </c>
    </row>
    <row r="2033" spans="1:7">
      <c r="A2033" s="9">
        <f t="shared" si="160"/>
        <v>2014</v>
      </c>
      <c r="B2033" s="9">
        <f>VLOOKUP($C2033,Quarter_Month!$A$1:$B$13,2)</f>
        <v>3</v>
      </c>
      <c r="C2033" s="9">
        <f t="shared" si="161"/>
        <v>7</v>
      </c>
      <c r="D2033" s="9">
        <f t="shared" si="162"/>
        <v>25</v>
      </c>
      <c r="E2033" s="8" t="str">
        <f t="shared" si="163"/>
        <v>20140725</v>
      </c>
      <c r="F2033" s="24">
        <v>41845</v>
      </c>
      <c r="G2033" s="25">
        <f t="shared" si="159"/>
        <v>41845</v>
      </c>
    </row>
    <row r="2034" spans="1:7">
      <c r="A2034" s="9">
        <f t="shared" si="160"/>
        <v>2014</v>
      </c>
      <c r="B2034" s="9">
        <f>VLOOKUP($C2034,Quarter_Month!$A$1:$B$13,2)</f>
        <v>3</v>
      </c>
      <c r="C2034" s="9">
        <f t="shared" si="161"/>
        <v>7</v>
      </c>
      <c r="D2034" s="9">
        <f t="shared" si="162"/>
        <v>26</v>
      </c>
      <c r="E2034" s="8" t="str">
        <f t="shared" si="163"/>
        <v>20140726</v>
      </c>
      <c r="F2034" s="24">
        <v>41846</v>
      </c>
      <c r="G2034" s="25">
        <f t="shared" si="159"/>
        <v>41846</v>
      </c>
    </row>
    <row r="2035" spans="1:7">
      <c r="A2035" s="9">
        <f t="shared" si="160"/>
        <v>2014</v>
      </c>
      <c r="B2035" s="9">
        <f>VLOOKUP($C2035,Quarter_Month!$A$1:$B$13,2)</f>
        <v>3</v>
      </c>
      <c r="C2035" s="9">
        <f t="shared" si="161"/>
        <v>7</v>
      </c>
      <c r="D2035" s="9">
        <f t="shared" si="162"/>
        <v>27</v>
      </c>
      <c r="E2035" s="8" t="str">
        <f t="shared" si="163"/>
        <v>20140727</v>
      </c>
      <c r="F2035" s="24">
        <v>41847</v>
      </c>
      <c r="G2035" s="25">
        <f t="shared" si="159"/>
        <v>41847</v>
      </c>
    </row>
    <row r="2036" spans="1:7">
      <c r="A2036" s="9">
        <f t="shared" si="160"/>
        <v>2014</v>
      </c>
      <c r="B2036" s="9">
        <f>VLOOKUP($C2036,Quarter_Month!$A$1:$B$13,2)</f>
        <v>3</v>
      </c>
      <c r="C2036" s="9">
        <f t="shared" si="161"/>
        <v>7</v>
      </c>
      <c r="D2036" s="9">
        <f t="shared" si="162"/>
        <v>28</v>
      </c>
      <c r="E2036" s="8" t="str">
        <f t="shared" si="163"/>
        <v>20140728</v>
      </c>
      <c r="F2036" s="24">
        <v>41848</v>
      </c>
      <c r="G2036" s="25">
        <f t="shared" si="159"/>
        <v>41848</v>
      </c>
    </row>
    <row r="2037" spans="1:7">
      <c r="A2037" s="9">
        <f t="shared" si="160"/>
        <v>2014</v>
      </c>
      <c r="B2037" s="9">
        <f>VLOOKUP($C2037,Quarter_Month!$A$1:$B$13,2)</f>
        <v>3</v>
      </c>
      <c r="C2037" s="9">
        <f t="shared" si="161"/>
        <v>7</v>
      </c>
      <c r="D2037" s="9">
        <f t="shared" si="162"/>
        <v>29</v>
      </c>
      <c r="E2037" s="8" t="str">
        <f t="shared" si="163"/>
        <v>20140729</v>
      </c>
      <c r="F2037" s="24">
        <v>41849</v>
      </c>
      <c r="G2037" s="25">
        <f t="shared" si="159"/>
        <v>41849</v>
      </c>
    </row>
    <row r="2038" spans="1:7">
      <c r="A2038" s="9">
        <f t="shared" si="160"/>
        <v>2014</v>
      </c>
      <c r="B2038" s="9">
        <f>VLOOKUP($C2038,Quarter_Month!$A$1:$B$13,2)</f>
        <v>3</v>
      </c>
      <c r="C2038" s="9">
        <f t="shared" si="161"/>
        <v>7</v>
      </c>
      <c r="D2038" s="9">
        <f t="shared" si="162"/>
        <v>30</v>
      </c>
      <c r="E2038" s="8" t="str">
        <f t="shared" si="163"/>
        <v>20140730</v>
      </c>
      <c r="F2038" s="24">
        <v>41850</v>
      </c>
      <c r="G2038" s="25">
        <f t="shared" si="159"/>
        <v>41850</v>
      </c>
    </row>
    <row r="2039" spans="1:7">
      <c r="A2039" s="9">
        <f t="shared" si="160"/>
        <v>2014</v>
      </c>
      <c r="B2039" s="9">
        <f>VLOOKUP($C2039,Quarter_Month!$A$1:$B$13,2)</f>
        <v>3</v>
      </c>
      <c r="C2039" s="9">
        <f t="shared" si="161"/>
        <v>7</v>
      </c>
      <c r="D2039" s="9">
        <f t="shared" si="162"/>
        <v>31</v>
      </c>
      <c r="E2039" s="8" t="str">
        <f t="shared" si="163"/>
        <v>20140731</v>
      </c>
      <c r="F2039" s="24">
        <v>41851</v>
      </c>
      <c r="G2039" s="25">
        <f t="shared" si="159"/>
        <v>41851</v>
      </c>
    </row>
    <row r="2040" spans="1:7">
      <c r="A2040" s="9">
        <f t="shared" si="160"/>
        <v>2014</v>
      </c>
      <c r="B2040" s="9">
        <f>VLOOKUP($C2040,Quarter_Month!$A$1:$B$13,2)</f>
        <v>3</v>
      </c>
      <c r="C2040" s="9">
        <f t="shared" si="161"/>
        <v>8</v>
      </c>
      <c r="D2040" s="9">
        <f t="shared" si="162"/>
        <v>1</v>
      </c>
      <c r="E2040" s="8" t="str">
        <f t="shared" si="163"/>
        <v>20140801</v>
      </c>
      <c r="F2040" s="24">
        <v>41852</v>
      </c>
      <c r="G2040" s="25">
        <f t="shared" si="159"/>
        <v>41852</v>
      </c>
    </row>
    <row r="2041" spans="1:7">
      <c r="A2041" s="9">
        <f t="shared" si="160"/>
        <v>2014</v>
      </c>
      <c r="B2041" s="9">
        <f>VLOOKUP($C2041,Quarter_Month!$A$1:$B$13,2)</f>
        <v>3</v>
      </c>
      <c r="C2041" s="9">
        <f t="shared" si="161"/>
        <v>8</v>
      </c>
      <c r="D2041" s="9">
        <f t="shared" si="162"/>
        <v>2</v>
      </c>
      <c r="E2041" s="8" t="str">
        <f t="shared" si="163"/>
        <v>20140802</v>
      </c>
      <c r="F2041" s="24">
        <v>41853</v>
      </c>
      <c r="G2041" s="25">
        <f t="shared" si="159"/>
        <v>41853</v>
      </c>
    </row>
    <row r="2042" spans="1:7">
      <c r="A2042" s="9">
        <f t="shared" si="160"/>
        <v>2014</v>
      </c>
      <c r="B2042" s="9">
        <f>VLOOKUP($C2042,Quarter_Month!$A$1:$B$13,2)</f>
        <v>3</v>
      </c>
      <c r="C2042" s="9">
        <f t="shared" si="161"/>
        <v>8</v>
      </c>
      <c r="D2042" s="9">
        <f t="shared" si="162"/>
        <v>3</v>
      </c>
      <c r="E2042" s="8" t="str">
        <f t="shared" si="163"/>
        <v>20140803</v>
      </c>
      <c r="F2042" s="24">
        <v>41854</v>
      </c>
      <c r="G2042" s="25">
        <f t="shared" si="159"/>
        <v>41854</v>
      </c>
    </row>
    <row r="2043" spans="1:7">
      <c r="A2043" s="9">
        <f t="shared" si="160"/>
        <v>2014</v>
      </c>
      <c r="B2043" s="9">
        <f>VLOOKUP($C2043,Quarter_Month!$A$1:$B$13,2)</f>
        <v>3</v>
      </c>
      <c r="C2043" s="9">
        <f t="shared" si="161"/>
        <v>8</v>
      </c>
      <c r="D2043" s="9">
        <f t="shared" si="162"/>
        <v>4</v>
      </c>
      <c r="E2043" s="8" t="str">
        <f t="shared" si="163"/>
        <v>20140804</v>
      </c>
      <c r="F2043" s="24">
        <v>41855</v>
      </c>
      <c r="G2043" s="25">
        <f t="shared" si="159"/>
        <v>41855</v>
      </c>
    </row>
    <row r="2044" spans="1:7">
      <c r="A2044" s="9">
        <f t="shared" si="160"/>
        <v>2014</v>
      </c>
      <c r="B2044" s="9">
        <f>VLOOKUP($C2044,Quarter_Month!$A$1:$B$13,2)</f>
        <v>3</v>
      </c>
      <c r="C2044" s="9">
        <f t="shared" si="161"/>
        <v>8</v>
      </c>
      <c r="D2044" s="9">
        <f t="shared" si="162"/>
        <v>5</v>
      </c>
      <c r="E2044" s="8" t="str">
        <f t="shared" si="163"/>
        <v>20140805</v>
      </c>
      <c r="F2044" s="24">
        <v>41856</v>
      </c>
      <c r="G2044" s="25">
        <f t="shared" si="159"/>
        <v>41856</v>
      </c>
    </row>
    <row r="2045" spans="1:7">
      <c r="A2045" s="9">
        <f t="shared" si="160"/>
        <v>2014</v>
      </c>
      <c r="B2045" s="9">
        <f>VLOOKUP($C2045,Quarter_Month!$A$1:$B$13,2)</f>
        <v>3</v>
      </c>
      <c r="C2045" s="9">
        <f t="shared" si="161"/>
        <v>8</v>
      </c>
      <c r="D2045" s="9">
        <f t="shared" si="162"/>
        <v>6</v>
      </c>
      <c r="E2045" s="8" t="str">
        <f t="shared" si="163"/>
        <v>20140806</v>
      </c>
      <c r="F2045" s="24">
        <v>41857</v>
      </c>
      <c r="G2045" s="25">
        <f t="shared" si="159"/>
        <v>41857</v>
      </c>
    </row>
    <row r="2046" spans="1:7">
      <c r="A2046" s="9">
        <f t="shared" si="160"/>
        <v>2014</v>
      </c>
      <c r="B2046" s="9">
        <f>VLOOKUP($C2046,Quarter_Month!$A$1:$B$13,2)</f>
        <v>3</v>
      </c>
      <c r="C2046" s="9">
        <f t="shared" si="161"/>
        <v>8</v>
      </c>
      <c r="D2046" s="9">
        <f t="shared" si="162"/>
        <v>7</v>
      </c>
      <c r="E2046" s="8" t="str">
        <f t="shared" si="163"/>
        <v>20140807</v>
      </c>
      <c r="F2046" s="24">
        <v>41858</v>
      </c>
      <c r="G2046" s="25">
        <f t="shared" si="159"/>
        <v>41858</v>
      </c>
    </row>
    <row r="2047" spans="1:7">
      <c r="A2047" s="9">
        <f t="shared" si="160"/>
        <v>2014</v>
      </c>
      <c r="B2047" s="9">
        <f>VLOOKUP($C2047,Quarter_Month!$A$1:$B$13,2)</f>
        <v>3</v>
      </c>
      <c r="C2047" s="9">
        <f t="shared" si="161"/>
        <v>8</v>
      </c>
      <c r="D2047" s="9">
        <f t="shared" si="162"/>
        <v>8</v>
      </c>
      <c r="E2047" s="8" t="str">
        <f t="shared" si="163"/>
        <v>20140808</v>
      </c>
      <c r="F2047" s="24">
        <v>41859</v>
      </c>
      <c r="G2047" s="25">
        <f t="shared" si="159"/>
        <v>41859</v>
      </c>
    </row>
    <row r="2048" spans="1:7">
      <c r="A2048" s="9">
        <f t="shared" si="160"/>
        <v>2014</v>
      </c>
      <c r="B2048" s="9">
        <f>VLOOKUP($C2048,Quarter_Month!$A$1:$B$13,2)</f>
        <v>3</v>
      </c>
      <c r="C2048" s="9">
        <f t="shared" si="161"/>
        <v>8</v>
      </c>
      <c r="D2048" s="9">
        <f t="shared" si="162"/>
        <v>9</v>
      </c>
      <c r="E2048" s="8" t="str">
        <f t="shared" si="163"/>
        <v>20140809</v>
      </c>
      <c r="F2048" s="24">
        <v>41860</v>
      </c>
      <c r="G2048" s="25">
        <f t="shared" si="159"/>
        <v>41860</v>
      </c>
    </row>
    <row r="2049" spans="1:7">
      <c r="A2049" s="9">
        <f t="shared" si="160"/>
        <v>2014</v>
      </c>
      <c r="B2049" s="9">
        <f>VLOOKUP($C2049,Quarter_Month!$A$1:$B$13,2)</f>
        <v>3</v>
      </c>
      <c r="C2049" s="9">
        <f t="shared" si="161"/>
        <v>8</v>
      </c>
      <c r="D2049" s="9">
        <f t="shared" si="162"/>
        <v>10</v>
      </c>
      <c r="E2049" s="8" t="str">
        <f t="shared" si="163"/>
        <v>20140810</v>
      </c>
      <c r="F2049" s="24">
        <v>41861</v>
      </c>
      <c r="G2049" s="25">
        <f t="shared" si="159"/>
        <v>41861</v>
      </c>
    </row>
    <row r="2050" spans="1:7">
      <c r="A2050" s="9">
        <f t="shared" si="160"/>
        <v>2014</v>
      </c>
      <c r="B2050" s="9">
        <f>VLOOKUP($C2050,Quarter_Month!$A$1:$B$13,2)</f>
        <v>3</v>
      </c>
      <c r="C2050" s="9">
        <f t="shared" si="161"/>
        <v>8</v>
      </c>
      <c r="D2050" s="9">
        <f t="shared" si="162"/>
        <v>11</v>
      </c>
      <c r="E2050" s="8" t="str">
        <f t="shared" si="163"/>
        <v>20140811</v>
      </c>
      <c r="F2050" s="24">
        <v>41862</v>
      </c>
      <c r="G2050" s="25">
        <f t="shared" si="159"/>
        <v>41862</v>
      </c>
    </row>
    <row r="2051" spans="1:7">
      <c r="A2051" s="9">
        <f t="shared" si="160"/>
        <v>2014</v>
      </c>
      <c r="B2051" s="9">
        <f>VLOOKUP($C2051,Quarter_Month!$A$1:$B$13,2)</f>
        <v>3</v>
      </c>
      <c r="C2051" s="9">
        <f t="shared" si="161"/>
        <v>8</v>
      </c>
      <c r="D2051" s="9">
        <f t="shared" si="162"/>
        <v>12</v>
      </c>
      <c r="E2051" s="8" t="str">
        <f t="shared" si="163"/>
        <v>20140812</v>
      </c>
      <c r="F2051" s="24">
        <v>41863</v>
      </c>
      <c r="G2051" s="25">
        <f t="shared" ref="G2051:G2114" si="164">F2051</f>
        <v>41863</v>
      </c>
    </row>
    <row r="2052" spans="1:7">
      <c r="A2052" s="9">
        <f t="shared" si="160"/>
        <v>2014</v>
      </c>
      <c r="B2052" s="9">
        <f>VLOOKUP($C2052,Quarter_Month!$A$1:$B$13,2)</f>
        <v>3</v>
      </c>
      <c r="C2052" s="9">
        <f t="shared" si="161"/>
        <v>8</v>
      </c>
      <c r="D2052" s="9">
        <f t="shared" si="162"/>
        <v>13</v>
      </c>
      <c r="E2052" s="8" t="str">
        <f t="shared" si="163"/>
        <v>20140813</v>
      </c>
      <c r="F2052" s="24">
        <v>41864</v>
      </c>
      <c r="G2052" s="25">
        <f t="shared" si="164"/>
        <v>41864</v>
      </c>
    </row>
    <row r="2053" spans="1:7">
      <c r="A2053" s="9">
        <f t="shared" si="160"/>
        <v>2014</v>
      </c>
      <c r="B2053" s="9">
        <f>VLOOKUP($C2053,Quarter_Month!$A$1:$B$13,2)</f>
        <v>3</v>
      </c>
      <c r="C2053" s="9">
        <f t="shared" si="161"/>
        <v>8</v>
      </c>
      <c r="D2053" s="9">
        <f t="shared" si="162"/>
        <v>14</v>
      </c>
      <c r="E2053" s="8" t="str">
        <f t="shared" si="163"/>
        <v>20140814</v>
      </c>
      <c r="F2053" s="24">
        <v>41865</v>
      </c>
      <c r="G2053" s="25">
        <f t="shared" si="164"/>
        <v>41865</v>
      </c>
    </row>
    <row r="2054" spans="1:7">
      <c r="A2054" s="9">
        <f t="shared" si="160"/>
        <v>2014</v>
      </c>
      <c r="B2054" s="9">
        <f>VLOOKUP($C2054,Quarter_Month!$A$1:$B$13,2)</f>
        <v>3</v>
      </c>
      <c r="C2054" s="9">
        <f t="shared" si="161"/>
        <v>8</v>
      </c>
      <c r="D2054" s="9">
        <f t="shared" si="162"/>
        <v>15</v>
      </c>
      <c r="E2054" s="8" t="str">
        <f t="shared" si="163"/>
        <v>20140815</v>
      </c>
      <c r="F2054" s="24">
        <v>41866</v>
      </c>
      <c r="G2054" s="25">
        <f t="shared" si="164"/>
        <v>41866</v>
      </c>
    </row>
    <row r="2055" spans="1:7">
      <c r="A2055" s="9">
        <f t="shared" si="160"/>
        <v>2014</v>
      </c>
      <c r="B2055" s="9">
        <f>VLOOKUP($C2055,Quarter_Month!$A$1:$B$13,2)</f>
        <v>3</v>
      </c>
      <c r="C2055" s="9">
        <f t="shared" si="161"/>
        <v>8</v>
      </c>
      <c r="D2055" s="9">
        <f t="shared" si="162"/>
        <v>16</v>
      </c>
      <c r="E2055" s="8" t="str">
        <f t="shared" si="163"/>
        <v>20140816</v>
      </c>
      <c r="F2055" s="24">
        <v>41867</v>
      </c>
      <c r="G2055" s="25">
        <f t="shared" si="164"/>
        <v>41867</v>
      </c>
    </row>
    <row r="2056" spans="1:7">
      <c r="A2056" s="9">
        <f t="shared" si="160"/>
        <v>2014</v>
      </c>
      <c r="B2056" s="9">
        <f>VLOOKUP($C2056,Quarter_Month!$A$1:$B$13,2)</f>
        <v>3</v>
      </c>
      <c r="C2056" s="9">
        <f t="shared" si="161"/>
        <v>8</v>
      </c>
      <c r="D2056" s="9">
        <f t="shared" si="162"/>
        <v>17</v>
      </c>
      <c r="E2056" s="8" t="str">
        <f t="shared" si="163"/>
        <v>20140817</v>
      </c>
      <c r="F2056" s="24">
        <v>41868</v>
      </c>
      <c r="G2056" s="25">
        <f t="shared" si="164"/>
        <v>41868</v>
      </c>
    </row>
    <row r="2057" spans="1:7">
      <c r="A2057" s="9">
        <f t="shared" si="160"/>
        <v>2014</v>
      </c>
      <c r="B2057" s="9">
        <f>VLOOKUP($C2057,Quarter_Month!$A$1:$B$13,2)</f>
        <v>3</v>
      </c>
      <c r="C2057" s="9">
        <f t="shared" si="161"/>
        <v>8</v>
      </c>
      <c r="D2057" s="9">
        <f t="shared" si="162"/>
        <v>18</v>
      </c>
      <c r="E2057" s="8" t="str">
        <f t="shared" si="163"/>
        <v>20140818</v>
      </c>
      <c r="F2057" s="24">
        <v>41869</v>
      </c>
      <c r="G2057" s="25">
        <f t="shared" si="164"/>
        <v>41869</v>
      </c>
    </row>
    <row r="2058" spans="1:7">
      <c r="A2058" s="9">
        <f t="shared" si="160"/>
        <v>2014</v>
      </c>
      <c r="B2058" s="9">
        <f>VLOOKUP($C2058,Quarter_Month!$A$1:$B$13,2)</f>
        <v>3</v>
      </c>
      <c r="C2058" s="9">
        <f t="shared" si="161"/>
        <v>8</v>
      </c>
      <c r="D2058" s="9">
        <f t="shared" si="162"/>
        <v>19</v>
      </c>
      <c r="E2058" s="8" t="str">
        <f t="shared" si="163"/>
        <v>20140819</v>
      </c>
      <c r="F2058" s="24">
        <v>41870</v>
      </c>
      <c r="G2058" s="25">
        <f t="shared" si="164"/>
        <v>41870</v>
      </c>
    </row>
    <row r="2059" spans="1:7">
      <c r="A2059" s="9">
        <f t="shared" si="160"/>
        <v>2014</v>
      </c>
      <c r="B2059" s="9">
        <f>VLOOKUP($C2059,Quarter_Month!$A$1:$B$13,2)</f>
        <v>3</v>
      </c>
      <c r="C2059" s="9">
        <f t="shared" si="161"/>
        <v>8</v>
      </c>
      <c r="D2059" s="9">
        <f t="shared" si="162"/>
        <v>20</v>
      </c>
      <c r="E2059" s="8" t="str">
        <f t="shared" si="163"/>
        <v>20140820</v>
      </c>
      <c r="F2059" s="24">
        <v>41871</v>
      </c>
      <c r="G2059" s="25">
        <f t="shared" si="164"/>
        <v>41871</v>
      </c>
    </row>
    <row r="2060" spans="1:7">
      <c r="A2060" s="9">
        <f t="shared" si="160"/>
        <v>2014</v>
      </c>
      <c r="B2060" s="9">
        <f>VLOOKUP($C2060,Quarter_Month!$A$1:$B$13,2)</f>
        <v>3</v>
      </c>
      <c r="C2060" s="9">
        <f t="shared" si="161"/>
        <v>8</v>
      </c>
      <c r="D2060" s="9">
        <f t="shared" si="162"/>
        <v>21</v>
      </c>
      <c r="E2060" s="8" t="str">
        <f t="shared" si="163"/>
        <v>20140821</v>
      </c>
      <c r="F2060" s="24">
        <v>41872</v>
      </c>
      <c r="G2060" s="25">
        <f t="shared" si="164"/>
        <v>41872</v>
      </c>
    </row>
    <row r="2061" spans="1:7">
      <c r="A2061" s="9">
        <f t="shared" si="160"/>
        <v>2014</v>
      </c>
      <c r="B2061" s="9">
        <f>VLOOKUP($C2061,Quarter_Month!$A$1:$B$13,2)</f>
        <v>3</v>
      </c>
      <c r="C2061" s="9">
        <f t="shared" si="161"/>
        <v>8</v>
      </c>
      <c r="D2061" s="9">
        <f t="shared" si="162"/>
        <v>22</v>
      </c>
      <c r="E2061" s="8" t="str">
        <f t="shared" si="163"/>
        <v>20140822</v>
      </c>
      <c r="F2061" s="24">
        <v>41873</v>
      </c>
      <c r="G2061" s="25">
        <f t="shared" si="164"/>
        <v>41873</v>
      </c>
    </row>
    <row r="2062" spans="1:7">
      <c r="A2062" s="9">
        <f t="shared" si="160"/>
        <v>2014</v>
      </c>
      <c r="B2062" s="9">
        <f>VLOOKUP($C2062,Quarter_Month!$A$1:$B$13,2)</f>
        <v>3</v>
      </c>
      <c r="C2062" s="9">
        <f t="shared" si="161"/>
        <v>8</v>
      </c>
      <c r="D2062" s="9">
        <f t="shared" si="162"/>
        <v>23</v>
      </c>
      <c r="E2062" s="8" t="str">
        <f t="shared" si="163"/>
        <v>20140823</v>
      </c>
      <c r="F2062" s="24">
        <v>41874</v>
      </c>
      <c r="G2062" s="25">
        <f t="shared" si="164"/>
        <v>41874</v>
      </c>
    </row>
    <row r="2063" spans="1:7">
      <c r="A2063" s="9">
        <f t="shared" si="160"/>
        <v>2014</v>
      </c>
      <c r="B2063" s="9">
        <f>VLOOKUP($C2063,Quarter_Month!$A$1:$B$13,2)</f>
        <v>3</v>
      </c>
      <c r="C2063" s="9">
        <f t="shared" si="161"/>
        <v>8</v>
      </c>
      <c r="D2063" s="9">
        <f t="shared" si="162"/>
        <v>24</v>
      </c>
      <c r="E2063" s="8" t="str">
        <f t="shared" si="163"/>
        <v>20140824</v>
      </c>
      <c r="F2063" s="24">
        <v>41875</v>
      </c>
      <c r="G2063" s="25">
        <f t="shared" si="164"/>
        <v>41875</v>
      </c>
    </row>
    <row r="2064" spans="1:7">
      <c r="A2064" s="9">
        <f t="shared" si="160"/>
        <v>2014</v>
      </c>
      <c r="B2064" s="9">
        <f>VLOOKUP($C2064,Quarter_Month!$A$1:$B$13,2)</f>
        <v>3</v>
      </c>
      <c r="C2064" s="9">
        <f t="shared" si="161"/>
        <v>8</v>
      </c>
      <c r="D2064" s="9">
        <f t="shared" si="162"/>
        <v>25</v>
      </c>
      <c r="E2064" s="8" t="str">
        <f t="shared" si="163"/>
        <v>20140825</v>
      </c>
      <c r="F2064" s="24">
        <v>41876</v>
      </c>
      <c r="G2064" s="25">
        <f t="shared" si="164"/>
        <v>41876</v>
      </c>
    </row>
    <row r="2065" spans="1:7">
      <c r="A2065" s="9">
        <f t="shared" si="160"/>
        <v>2014</v>
      </c>
      <c r="B2065" s="9">
        <f>VLOOKUP($C2065,Quarter_Month!$A$1:$B$13,2)</f>
        <v>3</v>
      </c>
      <c r="C2065" s="9">
        <f t="shared" si="161"/>
        <v>8</v>
      </c>
      <c r="D2065" s="9">
        <f t="shared" si="162"/>
        <v>26</v>
      </c>
      <c r="E2065" s="8" t="str">
        <f t="shared" si="163"/>
        <v>20140826</v>
      </c>
      <c r="F2065" s="24">
        <v>41877</v>
      </c>
      <c r="G2065" s="25">
        <f t="shared" si="164"/>
        <v>41877</v>
      </c>
    </row>
    <row r="2066" spans="1:7">
      <c r="A2066" s="9">
        <f t="shared" si="160"/>
        <v>2014</v>
      </c>
      <c r="B2066" s="9">
        <f>VLOOKUP($C2066,Quarter_Month!$A$1:$B$13,2)</f>
        <v>3</v>
      </c>
      <c r="C2066" s="9">
        <f t="shared" si="161"/>
        <v>8</v>
      </c>
      <c r="D2066" s="9">
        <f t="shared" si="162"/>
        <v>27</v>
      </c>
      <c r="E2066" s="8" t="str">
        <f t="shared" si="163"/>
        <v>20140827</v>
      </c>
      <c r="F2066" s="24">
        <v>41878</v>
      </c>
      <c r="G2066" s="25">
        <f t="shared" si="164"/>
        <v>41878</v>
      </c>
    </row>
    <row r="2067" spans="1:7">
      <c r="A2067" s="9">
        <f t="shared" si="160"/>
        <v>2014</v>
      </c>
      <c r="B2067" s="9">
        <f>VLOOKUP($C2067,Quarter_Month!$A$1:$B$13,2)</f>
        <v>3</v>
      </c>
      <c r="C2067" s="9">
        <f t="shared" si="161"/>
        <v>8</v>
      </c>
      <c r="D2067" s="9">
        <f t="shared" si="162"/>
        <v>28</v>
      </c>
      <c r="E2067" s="8" t="str">
        <f t="shared" si="163"/>
        <v>20140828</v>
      </c>
      <c r="F2067" s="24">
        <v>41879</v>
      </c>
      <c r="G2067" s="25">
        <f t="shared" si="164"/>
        <v>41879</v>
      </c>
    </row>
    <row r="2068" spans="1:7">
      <c r="A2068" s="9">
        <f t="shared" si="160"/>
        <v>2014</v>
      </c>
      <c r="B2068" s="9">
        <f>VLOOKUP($C2068,Quarter_Month!$A$1:$B$13,2)</f>
        <v>3</v>
      </c>
      <c r="C2068" s="9">
        <f t="shared" si="161"/>
        <v>8</v>
      </c>
      <c r="D2068" s="9">
        <f t="shared" si="162"/>
        <v>29</v>
      </c>
      <c r="E2068" s="8" t="str">
        <f t="shared" si="163"/>
        <v>20140829</v>
      </c>
      <c r="F2068" s="24">
        <v>41880</v>
      </c>
      <c r="G2068" s="25">
        <f t="shared" si="164"/>
        <v>41880</v>
      </c>
    </row>
    <row r="2069" spans="1:7">
      <c r="A2069" s="9">
        <f t="shared" si="160"/>
        <v>2014</v>
      </c>
      <c r="B2069" s="9">
        <f>VLOOKUP($C2069,Quarter_Month!$A$1:$B$13,2)</f>
        <v>3</v>
      </c>
      <c r="C2069" s="9">
        <f t="shared" si="161"/>
        <v>8</v>
      </c>
      <c r="D2069" s="9">
        <f t="shared" si="162"/>
        <v>30</v>
      </c>
      <c r="E2069" s="8" t="str">
        <f t="shared" si="163"/>
        <v>20140830</v>
      </c>
      <c r="F2069" s="24">
        <v>41881</v>
      </c>
      <c r="G2069" s="25">
        <f t="shared" si="164"/>
        <v>41881</v>
      </c>
    </row>
    <row r="2070" spans="1:7">
      <c r="A2070" s="9">
        <f t="shared" si="160"/>
        <v>2014</v>
      </c>
      <c r="B2070" s="9">
        <f>VLOOKUP($C2070,Quarter_Month!$A$1:$B$13,2)</f>
        <v>3</v>
      </c>
      <c r="C2070" s="9">
        <f t="shared" si="161"/>
        <v>8</v>
      </c>
      <c r="D2070" s="9">
        <f t="shared" si="162"/>
        <v>31</v>
      </c>
      <c r="E2070" s="8" t="str">
        <f t="shared" si="163"/>
        <v>20140831</v>
      </c>
      <c r="F2070" s="24">
        <v>41882</v>
      </c>
      <c r="G2070" s="25">
        <f t="shared" si="164"/>
        <v>41882</v>
      </c>
    </row>
    <row r="2071" spans="1:7">
      <c r="A2071" s="9">
        <f t="shared" si="160"/>
        <v>2014</v>
      </c>
      <c r="B2071" s="9">
        <f>VLOOKUP($C2071,Quarter_Month!$A$1:$B$13,2)</f>
        <v>3</v>
      </c>
      <c r="C2071" s="9">
        <f t="shared" si="161"/>
        <v>9</v>
      </c>
      <c r="D2071" s="9">
        <f t="shared" si="162"/>
        <v>1</v>
      </c>
      <c r="E2071" s="8" t="str">
        <f t="shared" si="163"/>
        <v>20140901</v>
      </c>
      <c r="F2071" s="24">
        <v>41883</v>
      </c>
      <c r="G2071" s="25">
        <f t="shared" si="164"/>
        <v>41883</v>
      </c>
    </row>
    <row r="2072" spans="1:7">
      <c r="A2072" s="9">
        <f t="shared" si="160"/>
        <v>2014</v>
      </c>
      <c r="B2072" s="9">
        <f>VLOOKUP($C2072,Quarter_Month!$A$1:$B$13,2)</f>
        <v>3</v>
      </c>
      <c r="C2072" s="9">
        <f t="shared" si="161"/>
        <v>9</v>
      </c>
      <c r="D2072" s="9">
        <f t="shared" si="162"/>
        <v>2</v>
      </c>
      <c r="E2072" s="8" t="str">
        <f t="shared" si="163"/>
        <v>20140902</v>
      </c>
      <c r="F2072" s="24">
        <v>41884</v>
      </c>
      <c r="G2072" s="25">
        <f t="shared" si="164"/>
        <v>41884</v>
      </c>
    </row>
    <row r="2073" spans="1:7">
      <c r="A2073" s="9">
        <f t="shared" si="160"/>
        <v>2014</v>
      </c>
      <c r="B2073" s="9">
        <f>VLOOKUP($C2073,Quarter_Month!$A$1:$B$13,2)</f>
        <v>3</v>
      </c>
      <c r="C2073" s="9">
        <f t="shared" si="161"/>
        <v>9</v>
      </c>
      <c r="D2073" s="9">
        <f t="shared" si="162"/>
        <v>3</v>
      </c>
      <c r="E2073" s="8" t="str">
        <f t="shared" si="163"/>
        <v>20140903</v>
      </c>
      <c r="F2073" s="24">
        <v>41885</v>
      </c>
      <c r="G2073" s="25">
        <f t="shared" si="164"/>
        <v>41885</v>
      </c>
    </row>
    <row r="2074" spans="1:7">
      <c r="A2074" s="9">
        <f t="shared" si="160"/>
        <v>2014</v>
      </c>
      <c r="B2074" s="9">
        <f>VLOOKUP($C2074,Quarter_Month!$A$1:$B$13,2)</f>
        <v>3</v>
      </c>
      <c r="C2074" s="9">
        <f t="shared" si="161"/>
        <v>9</v>
      </c>
      <c r="D2074" s="9">
        <f t="shared" si="162"/>
        <v>4</v>
      </c>
      <c r="E2074" s="8" t="str">
        <f t="shared" si="163"/>
        <v>20140904</v>
      </c>
      <c r="F2074" s="24">
        <v>41886</v>
      </c>
      <c r="G2074" s="25">
        <f t="shared" si="164"/>
        <v>41886</v>
      </c>
    </row>
    <row r="2075" spans="1:7">
      <c r="A2075" s="9">
        <f t="shared" si="160"/>
        <v>2014</v>
      </c>
      <c r="B2075" s="9">
        <f>VLOOKUP($C2075,Quarter_Month!$A$1:$B$13,2)</f>
        <v>3</v>
      </c>
      <c r="C2075" s="9">
        <f t="shared" si="161"/>
        <v>9</v>
      </c>
      <c r="D2075" s="9">
        <f t="shared" si="162"/>
        <v>5</v>
      </c>
      <c r="E2075" s="8" t="str">
        <f t="shared" si="163"/>
        <v>20140905</v>
      </c>
      <c r="F2075" s="24">
        <v>41887</v>
      </c>
      <c r="G2075" s="25">
        <f t="shared" si="164"/>
        <v>41887</v>
      </c>
    </row>
    <row r="2076" spans="1:7">
      <c r="A2076" s="9">
        <f t="shared" si="160"/>
        <v>2014</v>
      </c>
      <c r="B2076" s="9">
        <f>VLOOKUP($C2076,Quarter_Month!$A$1:$B$13,2)</f>
        <v>3</v>
      </c>
      <c r="C2076" s="9">
        <f t="shared" si="161"/>
        <v>9</v>
      </c>
      <c r="D2076" s="9">
        <f t="shared" si="162"/>
        <v>6</v>
      </c>
      <c r="E2076" s="8" t="str">
        <f t="shared" si="163"/>
        <v>20140906</v>
      </c>
      <c r="F2076" s="24">
        <v>41888</v>
      </c>
      <c r="G2076" s="25">
        <f t="shared" si="164"/>
        <v>41888</v>
      </c>
    </row>
    <row r="2077" spans="1:7">
      <c r="A2077" s="9">
        <f t="shared" si="160"/>
        <v>2014</v>
      </c>
      <c r="B2077" s="9">
        <f>VLOOKUP($C2077,Quarter_Month!$A$1:$B$13,2)</f>
        <v>3</v>
      </c>
      <c r="C2077" s="9">
        <f t="shared" si="161"/>
        <v>9</v>
      </c>
      <c r="D2077" s="9">
        <f t="shared" si="162"/>
        <v>7</v>
      </c>
      <c r="E2077" s="8" t="str">
        <f t="shared" si="163"/>
        <v>20140907</v>
      </c>
      <c r="F2077" s="24">
        <v>41889</v>
      </c>
      <c r="G2077" s="25">
        <f t="shared" si="164"/>
        <v>41889</v>
      </c>
    </row>
    <row r="2078" spans="1:7">
      <c r="A2078" s="9">
        <f t="shared" si="160"/>
        <v>2014</v>
      </c>
      <c r="B2078" s="9">
        <f>VLOOKUP($C2078,Quarter_Month!$A$1:$B$13,2)</f>
        <v>3</v>
      </c>
      <c r="C2078" s="9">
        <f t="shared" si="161"/>
        <v>9</v>
      </c>
      <c r="D2078" s="9">
        <f t="shared" si="162"/>
        <v>8</v>
      </c>
      <c r="E2078" s="8" t="str">
        <f t="shared" si="163"/>
        <v>20140908</v>
      </c>
      <c r="F2078" s="24">
        <v>41890</v>
      </c>
      <c r="G2078" s="25">
        <f t="shared" si="164"/>
        <v>41890</v>
      </c>
    </row>
    <row r="2079" spans="1:7">
      <c r="A2079" s="9">
        <f t="shared" si="160"/>
        <v>2014</v>
      </c>
      <c r="B2079" s="9">
        <f>VLOOKUP($C2079,Quarter_Month!$A$1:$B$13,2)</f>
        <v>3</v>
      </c>
      <c r="C2079" s="9">
        <f t="shared" si="161"/>
        <v>9</v>
      </c>
      <c r="D2079" s="9">
        <f t="shared" si="162"/>
        <v>9</v>
      </c>
      <c r="E2079" s="8" t="str">
        <f t="shared" si="163"/>
        <v>20140909</v>
      </c>
      <c r="F2079" s="24">
        <v>41891</v>
      </c>
      <c r="G2079" s="25">
        <f t="shared" si="164"/>
        <v>41891</v>
      </c>
    </row>
    <row r="2080" spans="1:7">
      <c r="A2080" s="9">
        <f t="shared" si="160"/>
        <v>2014</v>
      </c>
      <c r="B2080" s="9">
        <f>VLOOKUP($C2080,Quarter_Month!$A$1:$B$13,2)</f>
        <v>3</v>
      </c>
      <c r="C2080" s="9">
        <f t="shared" si="161"/>
        <v>9</v>
      </c>
      <c r="D2080" s="9">
        <f t="shared" si="162"/>
        <v>10</v>
      </c>
      <c r="E2080" s="8" t="str">
        <f t="shared" si="163"/>
        <v>20140910</v>
      </c>
      <c r="F2080" s="24">
        <v>41892</v>
      </c>
      <c r="G2080" s="25">
        <f t="shared" si="164"/>
        <v>41892</v>
      </c>
    </row>
    <row r="2081" spans="1:7">
      <c r="A2081" s="9">
        <f t="shared" si="160"/>
        <v>2014</v>
      </c>
      <c r="B2081" s="9">
        <f>VLOOKUP($C2081,Quarter_Month!$A$1:$B$13,2)</f>
        <v>3</v>
      </c>
      <c r="C2081" s="9">
        <f t="shared" si="161"/>
        <v>9</v>
      </c>
      <c r="D2081" s="9">
        <f t="shared" si="162"/>
        <v>11</v>
      </c>
      <c r="E2081" s="8" t="str">
        <f t="shared" si="163"/>
        <v>20140911</v>
      </c>
      <c r="F2081" s="24">
        <v>41893</v>
      </c>
      <c r="G2081" s="25">
        <f t="shared" si="164"/>
        <v>41893</v>
      </c>
    </row>
    <row r="2082" spans="1:7">
      <c r="A2082" s="9">
        <f t="shared" si="160"/>
        <v>2014</v>
      </c>
      <c r="B2082" s="9">
        <f>VLOOKUP($C2082,Quarter_Month!$A$1:$B$13,2)</f>
        <v>3</v>
      </c>
      <c r="C2082" s="9">
        <f t="shared" si="161"/>
        <v>9</v>
      </c>
      <c r="D2082" s="9">
        <f t="shared" si="162"/>
        <v>12</v>
      </c>
      <c r="E2082" s="8" t="str">
        <f t="shared" si="163"/>
        <v>20140912</v>
      </c>
      <c r="F2082" s="24">
        <v>41894</v>
      </c>
      <c r="G2082" s="25">
        <f t="shared" si="164"/>
        <v>41894</v>
      </c>
    </row>
    <row r="2083" spans="1:7">
      <c r="A2083" s="9">
        <f t="shared" si="160"/>
        <v>2014</v>
      </c>
      <c r="B2083" s="9">
        <f>VLOOKUP($C2083,Quarter_Month!$A$1:$B$13,2)</f>
        <v>3</v>
      </c>
      <c r="C2083" s="9">
        <f t="shared" si="161"/>
        <v>9</v>
      </c>
      <c r="D2083" s="9">
        <f t="shared" si="162"/>
        <v>13</v>
      </c>
      <c r="E2083" s="8" t="str">
        <f t="shared" si="163"/>
        <v>20140913</v>
      </c>
      <c r="F2083" s="24">
        <v>41895</v>
      </c>
      <c r="G2083" s="25">
        <f t="shared" si="164"/>
        <v>41895</v>
      </c>
    </row>
    <row r="2084" spans="1:7">
      <c r="A2084" s="9">
        <f t="shared" si="160"/>
        <v>2014</v>
      </c>
      <c r="B2084" s="9">
        <f>VLOOKUP($C2084,Quarter_Month!$A$1:$B$13,2)</f>
        <v>3</v>
      </c>
      <c r="C2084" s="9">
        <f t="shared" si="161"/>
        <v>9</v>
      </c>
      <c r="D2084" s="9">
        <f t="shared" si="162"/>
        <v>14</v>
      </c>
      <c r="E2084" s="8" t="str">
        <f t="shared" si="163"/>
        <v>20140914</v>
      </c>
      <c r="F2084" s="24">
        <v>41896</v>
      </c>
      <c r="G2084" s="25">
        <f t="shared" si="164"/>
        <v>41896</v>
      </c>
    </row>
    <row r="2085" spans="1:7">
      <c r="A2085" s="9">
        <f t="shared" si="160"/>
        <v>2014</v>
      </c>
      <c r="B2085" s="9">
        <f>VLOOKUP($C2085,Quarter_Month!$A$1:$B$13,2)</f>
        <v>3</v>
      </c>
      <c r="C2085" s="9">
        <f t="shared" si="161"/>
        <v>9</v>
      </c>
      <c r="D2085" s="9">
        <f t="shared" si="162"/>
        <v>15</v>
      </c>
      <c r="E2085" s="8" t="str">
        <f t="shared" si="163"/>
        <v>20140915</v>
      </c>
      <c r="F2085" s="24">
        <v>41897</v>
      </c>
      <c r="G2085" s="25">
        <f t="shared" si="164"/>
        <v>41897</v>
      </c>
    </row>
    <row r="2086" spans="1:7">
      <c r="A2086" s="9">
        <f t="shared" si="160"/>
        <v>2014</v>
      </c>
      <c r="B2086" s="9">
        <f>VLOOKUP($C2086,Quarter_Month!$A$1:$B$13,2)</f>
        <v>3</v>
      </c>
      <c r="C2086" s="9">
        <f t="shared" si="161"/>
        <v>9</v>
      </c>
      <c r="D2086" s="9">
        <f t="shared" si="162"/>
        <v>16</v>
      </c>
      <c r="E2086" s="8" t="str">
        <f t="shared" si="163"/>
        <v>20140916</v>
      </c>
      <c r="F2086" s="24">
        <v>41898</v>
      </c>
      <c r="G2086" s="25">
        <f t="shared" si="164"/>
        <v>41898</v>
      </c>
    </row>
    <row r="2087" spans="1:7">
      <c r="A2087" s="9">
        <f t="shared" si="160"/>
        <v>2014</v>
      </c>
      <c r="B2087" s="9">
        <f>VLOOKUP($C2087,Quarter_Month!$A$1:$B$13,2)</f>
        <v>3</v>
      </c>
      <c r="C2087" s="9">
        <f t="shared" si="161"/>
        <v>9</v>
      </c>
      <c r="D2087" s="9">
        <f t="shared" si="162"/>
        <v>17</v>
      </c>
      <c r="E2087" s="8" t="str">
        <f t="shared" si="163"/>
        <v>20140917</v>
      </c>
      <c r="F2087" s="24">
        <v>41899</v>
      </c>
      <c r="G2087" s="25">
        <f t="shared" si="164"/>
        <v>41899</v>
      </c>
    </row>
    <row r="2088" spans="1:7">
      <c r="A2088" s="9">
        <f t="shared" si="160"/>
        <v>2014</v>
      </c>
      <c r="B2088" s="9">
        <f>VLOOKUP($C2088,Quarter_Month!$A$1:$B$13,2)</f>
        <v>3</v>
      </c>
      <c r="C2088" s="9">
        <f t="shared" si="161"/>
        <v>9</v>
      </c>
      <c r="D2088" s="9">
        <f t="shared" si="162"/>
        <v>18</v>
      </c>
      <c r="E2088" s="8" t="str">
        <f t="shared" si="163"/>
        <v>20140918</v>
      </c>
      <c r="F2088" s="24">
        <v>41900</v>
      </c>
      <c r="G2088" s="25">
        <f t="shared" si="164"/>
        <v>41900</v>
      </c>
    </row>
    <row r="2089" spans="1:7">
      <c r="A2089" s="9">
        <f t="shared" si="160"/>
        <v>2014</v>
      </c>
      <c r="B2089" s="9">
        <f>VLOOKUP($C2089,Quarter_Month!$A$1:$B$13,2)</f>
        <v>3</v>
      </c>
      <c r="C2089" s="9">
        <f t="shared" si="161"/>
        <v>9</v>
      </c>
      <c r="D2089" s="9">
        <f t="shared" si="162"/>
        <v>19</v>
      </c>
      <c r="E2089" s="8" t="str">
        <f t="shared" si="163"/>
        <v>20140919</v>
      </c>
      <c r="F2089" s="24">
        <v>41901</v>
      </c>
      <c r="G2089" s="25">
        <f t="shared" si="164"/>
        <v>41901</v>
      </c>
    </row>
    <row r="2090" spans="1:7">
      <c r="A2090" s="9">
        <f t="shared" si="160"/>
        <v>2014</v>
      </c>
      <c r="B2090" s="9">
        <f>VLOOKUP($C2090,Quarter_Month!$A$1:$B$13,2)</f>
        <v>3</v>
      </c>
      <c r="C2090" s="9">
        <f t="shared" si="161"/>
        <v>9</v>
      </c>
      <c r="D2090" s="9">
        <f t="shared" si="162"/>
        <v>20</v>
      </c>
      <c r="E2090" s="8" t="str">
        <f t="shared" si="163"/>
        <v>20140920</v>
      </c>
      <c r="F2090" s="24">
        <v>41902</v>
      </c>
      <c r="G2090" s="25">
        <f t="shared" si="164"/>
        <v>41902</v>
      </c>
    </row>
    <row r="2091" spans="1:7">
      <c r="A2091" s="9">
        <f t="shared" si="160"/>
        <v>2014</v>
      </c>
      <c r="B2091" s="9">
        <f>VLOOKUP($C2091,Quarter_Month!$A$1:$B$13,2)</f>
        <v>3</v>
      </c>
      <c r="C2091" s="9">
        <f t="shared" si="161"/>
        <v>9</v>
      </c>
      <c r="D2091" s="9">
        <f t="shared" si="162"/>
        <v>21</v>
      </c>
      <c r="E2091" s="8" t="str">
        <f t="shared" si="163"/>
        <v>20140921</v>
      </c>
      <c r="F2091" s="24">
        <v>41903</v>
      </c>
      <c r="G2091" s="25">
        <f t="shared" si="164"/>
        <v>41903</v>
      </c>
    </row>
    <row r="2092" spans="1:7">
      <c r="A2092" s="9">
        <f t="shared" ref="A2092:A2155" si="165">YEAR(F2092)</f>
        <v>2014</v>
      </c>
      <c r="B2092" s="9">
        <f>VLOOKUP($C2092,Quarter_Month!$A$1:$B$13,2)</f>
        <v>3</v>
      </c>
      <c r="C2092" s="9">
        <f t="shared" ref="C2092:C2155" si="166">MONTH(F2092)</f>
        <v>9</v>
      </c>
      <c r="D2092" s="9">
        <f t="shared" ref="D2092:D2155" si="167">DAY(F2092)</f>
        <v>22</v>
      </c>
      <c r="E2092" s="8" t="str">
        <f t="shared" ref="E2092:E2155" si="168">CONCATENATE(A2092,IF(LEN(C2092)=1,"0"&amp;C2092,C2092),IF(LEN(D2092)=1,"0"&amp;D2092,D2092))</f>
        <v>20140922</v>
      </c>
      <c r="F2092" s="24">
        <v>41904</v>
      </c>
      <c r="G2092" s="25">
        <f t="shared" si="164"/>
        <v>41904</v>
      </c>
    </row>
    <row r="2093" spans="1:7">
      <c r="A2093" s="9">
        <f t="shared" si="165"/>
        <v>2014</v>
      </c>
      <c r="B2093" s="9">
        <f>VLOOKUP($C2093,Quarter_Month!$A$1:$B$13,2)</f>
        <v>3</v>
      </c>
      <c r="C2093" s="9">
        <f t="shared" si="166"/>
        <v>9</v>
      </c>
      <c r="D2093" s="9">
        <f t="shared" si="167"/>
        <v>23</v>
      </c>
      <c r="E2093" s="8" t="str">
        <f t="shared" si="168"/>
        <v>20140923</v>
      </c>
      <c r="F2093" s="24">
        <v>41905</v>
      </c>
      <c r="G2093" s="25">
        <f t="shared" si="164"/>
        <v>41905</v>
      </c>
    </row>
    <row r="2094" spans="1:7">
      <c r="A2094" s="9">
        <f t="shared" si="165"/>
        <v>2014</v>
      </c>
      <c r="B2094" s="9">
        <f>VLOOKUP($C2094,Quarter_Month!$A$1:$B$13,2)</f>
        <v>3</v>
      </c>
      <c r="C2094" s="9">
        <f t="shared" si="166"/>
        <v>9</v>
      </c>
      <c r="D2094" s="9">
        <f t="shared" si="167"/>
        <v>24</v>
      </c>
      <c r="E2094" s="8" t="str">
        <f t="shared" si="168"/>
        <v>20140924</v>
      </c>
      <c r="F2094" s="24">
        <v>41906</v>
      </c>
      <c r="G2094" s="25">
        <f t="shared" si="164"/>
        <v>41906</v>
      </c>
    </row>
    <row r="2095" spans="1:7">
      <c r="A2095" s="9">
        <f t="shared" si="165"/>
        <v>2014</v>
      </c>
      <c r="B2095" s="9">
        <f>VLOOKUP($C2095,Quarter_Month!$A$1:$B$13,2)</f>
        <v>3</v>
      </c>
      <c r="C2095" s="9">
        <f t="shared" si="166"/>
        <v>9</v>
      </c>
      <c r="D2095" s="9">
        <f t="shared" si="167"/>
        <v>25</v>
      </c>
      <c r="E2095" s="8" t="str">
        <f t="shared" si="168"/>
        <v>20140925</v>
      </c>
      <c r="F2095" s="24">
        <v>41907</v>
      </c>
      <c r="G2095" s="25">
        <f t="shared" si="164"/>
        <v>41907</v>
      </c>
    </row>
    <row r="2096" spans="1:7">
      <c r="A2096" s="9">
        <f t="shared" si="165"/>
        <v>2014</v>
      </c>
      <c r="B2096" s="9">
        <f>VLOOKUP($C2096,Quarter_Month!$A$1:$B$13,2)</f>
        <v>3</v>
      </c>
      <c r="C2096" s="9">
        <f t="shared" si="166"/>
        <v>9</v>
      </c>
      <c r="D2096" s="9">
        <f t="shared" si="167"/>
        <v>26</v>
      </c>
      <c r="E2096" s="8" t="str">
        <f t="shared" si="168"/>
        <v>20140926</v>
      </c>
      <c r="F2096" s="24">
        <v>41908</v>
      </c>
      <c r="G2096" s="25">
        <f t="shared" si="164"/>
        <v>41908</v>
      </c>
    </row>
    <row r="2097" spans="1:7">
      <c r="A2097" s="9">
        <f t="shared" si="165"/>
        <v>2014</v>
      </c>
      <c r="B2097" s="9">
        <f>VLOOKUP($C2097,Quarter_Month!$A$1:$B$13,2)</f>
        <v>3</v>
      </c>
      <c r="C2097" s="9">
        <f t="shared" si="166"/>
        <v>9</v>
      </c>
      <c r="D2097" s="9">
        <f t="shared" si="167"/>
        <v>27</v>
      </c>
      <c r="E2097" s="8" t="str">
        <f t="shared" si="168"/>
        <v>20140927</v>
      </c>
      <c r="F2097" s="24">
        <v>41909</v>
      </c>
      <c r="G2097" s="25">
        <f t="shared" si="164"/>
        <v>41909</v>
      </c>
    </row>
    <row r="2098" spans="1:7">
      <c r="A2098" s="9">
        <f t="shared" si="165"/>
        <v>2014</v>
      </c>
      <c r="B2098" s="9">
        <f>VLOOKUP($C2098,Quarter_Month!$A$1:$B$13,2)</f>
        <v>3</v>
      </c>
      <c r="C2098" s="9">
        <f t="shared" si="166"/>
        <v>9</v>
      </c>
      <c r="D2098" s="9">
        <f t="shared" si="167"/>
        <v>28</v>
      </c>
      <c r="E2098" s="8" t="str">
        <f t="shared" si="168"/>
        <v>20140928</v>
      </c>
      <c r="F2098" s="24">
        <v>41910</v>
      </c>
      <c r="G2098" s="25">
        <f t="shared" si="164"/>
        <v>41910</v>
      </c>
    </row>
    <row r="2099" spans="1:7">
      <c r="A2099" s="9">
        <f t="shared" si="165"/>
        <v>2014</v>
      </c>
      <c r="B2099" s="9">
        <f>VLOOKUP($C2099,Quarter_Month!$A$1:$B$13,2)</f>
        <v>3</v>
      </c>
      <c r="C2099" s="9">
        <f t="shared" si="166"/>
        <v>9</v>
      </c>
      <c r="D2099" s="9">
        <f t="shared" si="167"/>
        <v>29</v>
      </c>
      <c r="E2099" s="8" t="str">
        <f t="shared" si="168"/>
        <v>20140929</v>
      </c>
      <c r="F2099" s="24">
        <v>41911</v>
      </c>
      <c r="G2099" s="25">
        <f t="shared" si="164"/>
        <v>41911</v>
      </c>
    </row>
    <row r="2100" spans="1:7">
      <c r="A2100" s="9">
        <f t="shared" si="165"/>
        <v>2014</v>
      </c>
      <c r="B2100" s="9">
        <f>VLOOKUP($C2100,Quarter_Month!$A$1:$B$13,2)</f>
        <v>3</v>
      </c>
      <c r="C2100" s="9">
        <f t="shared" si="166"/>
        <v>9</v>
      </c>
      <c r="D2100" s="9">
        <f t="shared" si="167"/>
        <v>30</v>
      </c>
      <c r="E2100" s="8" t="str">
        <f t="shared" si="168"/>
        <v>20140930</v>
      </c>
      <c r="F2100" s="24">
        <v>41912</v>
      </c>
      <c r="G2100" s="25">
        <f t="shared" si="164"/>
        <v>41912</v>
      </c>
    </row>
    <row r="2101" spans="1:7">
      <c r="A2101" s="9">
        <f t="shared" si="165"/>
        <v>2014</v>
      </c>
      <c r="B2101" s="9">
        <f>VLOOKUP($C2101,Quarter_Month!$A$1:$B$13,2)</f>
        <v>4</v>
      </c>
      <c r="C2101" s="9">
        <f t="shared" si="166"/>
        <v>10</v>
      </c>
      <c r="D2101" s="9">
        <f t="shared" si="167"/>
        <v>1</v>
      </c>
      <c r="E2101" s="8" t="str">
        <f t="shared" si="168"/>
        <v>20141001</v>
      </c>
      <c r="F2101" s="24">
        <v>41913</v>
      </c>
      <c r="G2101" s="25">
        <f t="shared" si="164"/>
        <v>41913</v>
      </c>
    </row>
    <row r="2102" spans="1:7">
      <c r="A2102" s="9">
        <f t="shared" si="165"/>
        <v>2014</v>
      </c>
      <c r="B2102" s="9">
        <f>VLOOKUP($C2102,Quarter_Month!$A$1:$B$13,2)</f>
        <v>4</v>
      </c>
      <c r="C2102" s="9">
        <f t="shared" si="166"/>
        <v>10</v>
      </c>
      <c r="D2102" s="9">
        <f t="shared" si="167"/>
        <v>2</v>
      </c>
      <c r="E2102" s="8" t="str">
        <f t="shared" si="168"/>
        <v>20141002</v>
      </c>
      <c r="F2102" s="24">
        <v>41914</v>
      </c>
      <c r="G2102" s="25">
        <f t="shared" si="164"/>
        <v>41914</v>
      </c>
    </row>
    <row r="2103" spans="1:7">
      <c r="A2103" s="9">
        <f t="shared" si="165"/>
        <v>2014</v>
      </c>
      <c r="B2103" s="9">
        <f>VLOOKUP($C2103,Quarter_Month!$A$1:$B$13,2)</f>
        <v>4</v>
      </c>
      <c r="C2103" s="9">
        <f t="shared" si="166"/>
        <v>10</v>
      </c>
      <c r="D2103" s="9">
        <f t="shared" si="167"/>
        <v>3</v>
      </c>
      <c r="E2103" s="8" t="str">
        <f t="shared" si="168"/>
        <v>20141003</v>
      </c>
      <c r="F2103" s="24">
        <v>41915</v>
      </c>
      <c r="G2103" s="25">
        <f t="shared" si="164"/>
        <v>41915</v>
      </c>
    </row>
    <row r="2104" spans="1:7">
      <c r="A2104" s="9">
        <f t="shared" si="165"/>
        <v>2014</v>
      </c>
      <c r="B2104" s="9">
        <f>VLOOKUP($C2104,Quarter_Month!$A$1:$B$13,2)</f>
        <v>4</v>
      </c>
      <c r="C2104" s="9">
        <f t="shared" si="166"/>
        <v>10</v>
      </c>
      <c r="D2104" s="9">
        <f t="shared" si="167"/>
        <v>4</v>
      </c>
      <c r="E2104" s="8" t="str">
        <f t="shared" si="168"/>
        <v>20141004</v>
      </c>
      <c r="F2104" s="24">
        <v>41916</v>
      </c>
      <c r="G2104" s="25">
        <f t="shared" si="164"/>
        <v>41916</v>
      </c>
    </row>
    <row r="2105" spans="1:7">
      <c r="A2105" s="9">
        <f t="shared" si="165"/>
        <v>2014</v>
      </c>
      <c r="B2105" s="9">
        <f>VLOOKUP($C2105,Quarter_Month!$A$1:$B$13,2)</f>
        <v>4</v>
      </c>
      <c r="C2105" s="9">
        <f t="shared" si="166"/>
        <v>10</v>
      </c>
      <c r="D2105" s="9">
        <f t="shared" si="167"/>
        <v>5</v>
      </c>
      <c r="E2105" s="8" t="str">
        <f t="shared" si="168"/>
        <v>20141005</v>
      </c>
      <c r="F2105" s="24">
        <v>41917</v>
      </c>
      <c r="G2105" s="25">
        <f t="shared" si="164"/>
        <v>41917</v>
      </c>
    </row>
    <row r="2106" spans="1:7">
      <c r="A2106" s="9">
        <f t="shared" si="165"/>
        <v>2014</v>
      </c>
      <c r="B2106" s="9">
        <f>VLOOKUP($C2106,Quarter_Month!$A$1:$B$13,2)</f>
        <v>4</v>
      </c>
      <c r="C2106" s="9">
        <f t="shared" si="166"/>
        <v>10</v>
      </c>
      <c r="D2106" s="9">
        <f t="shared" si="167"/>
        <v>6</v>
      </c>
      <c r="E2106" s="8" t="str">
        <f t="shared" si="168"/>
        <v>20141006</v>
      </c>
      <c r="F2106" s="24">
        <v>41918</v>
      </c>
      <c r="G2106" s="25">
        <f t="shared" si="164"/>
        <v>41918</v>
      </c>
    </row>
    <row r="2107" spans="1:7">
      <c r="A2107" s="9">
        <f t="shared" si="165"/>
        <v>2014</v>
      </c>
      <c r="B2107" s="9">
        <f>VLOOKUP($C2107,Quarter_Month!$A$1:$B$13,2)</f>
        <v>4</v>
      </c>
      <c r="C2107" s="9">
        <f t="shared" si="166"/>
        <v>10</v>
      </c>
      <c r="D2107" s="9">
        <f t="shared" si="167"/>
        <v>7</v>
      </c>
      <c r="E2107" s="8" t="str">
        <f t="shared" si="168"/>
        <v>20141007</v>
      </c>
      <c r="F2107" s="24">
        <v>41919</v>
      </c>
      <c r="G2107" s="25">
        <f t="shared" si="164"/>
        <v>41919</v>
      </c>
    </row>
    <row r="2108" spans="1:7">
      <c r="A2108" s="9">
        <f t="shared" si="165"/>
        <v>2014</v>
      </c>
      <c r="B2108" s="9">
        <f>VLOOKUP($C2108,Quarter_Month!$A$1:$B$13,2)</f>
        <v>4</v>
      </c>
      <c r="C2108" s="9">
        <f t="shared" si="166"/>
        <v>10</v>
      </c>
      <c r="D2108" s="9">
        <f t="shared" si="167"/>
        <v>8</v>
      </c>
      <c r="E2108" s="8" t="str">
        <f t="shared" si="168"/>
        <v>20141008</v>
      </c>
      <c r="F2108" s="24">
        <v>41920</v>
      </c>
      <c r="G2108" s="25">
        <f t="shared" si="164"/>
        <v>41920</v>
      </c>
    </row>
    <row r="2109" spans="1:7">
      <c r="A2109" s="9">
        <f t="shared" si="165"/>
        <v>2014</v>
      </c>
      <c r="B2109" s="9">
        <f>VLOOKUP($C2109,Quarter_Month!$A$1:$B$13,2)</f>
        <v>4</v>
      </c>
      <c r="C2109" s="9">
        <f t="shared" si="166"/>
        <v>10</v>
      </c>
      <c r="D2109" s="9">
        <f t="shared" si="167"/>
        <v>9</v>
      </c>
      <c r="E2109" s="8" t="str">
        <f t="shared" si="168"/>
        <v>20141009</v>
      </c>
      <c r="F2109" s="24">
        <v>41921</v>
      </c>
      <c r="G2109" s="25">
        <f t="shared" si="164"/>
        <v>41921</v>
      </c>
    </row>
    <row r="2110" spans="1:7">
      <c r="A2110" s="9">
        <f t="shared" si="165"/>
        <v>2014</v>
      </c>
      <c r="B2110" s="9">
        <f>VLOOKUP($C2110,Quarter_Month!$A$1:$B$13,2)</f>
        <v>4</v>
      </c>
      <c r="C2110" s="9">
        <f t="shared" si="166"/>
        <v>10</v>
      </c>
      <c r="D2110" s="9">
        <f t="shared" si="167"/>
        <v>10</v>
      </c>
      <c r="E2110" s="8" t="str">
        <f t="shared" si="168"/>
        <v>20141010</v>
      </c>
      <c r="F2110" s="24">
        <v>41922</v>
      </c>
      <c r="G2110" s="25">
        <f t="shared" si="164"/>
        <v>41922</v>
      </c>
    </row>
    <row r="2111" spans="1:7">
      <c r="A2111" s="9">
        <f t="shared" si="165"/>
        <v>2014</v>
      </c>
      <c r="B2111" s="9">
        <f>VLOOKUP($C2111,Quarter_Month!$A$1:$B$13,2)</f>
        <v>4</v>
      </c>
      <c r="C2111" s="9">
        <f t="shared" si="166"/>
        <v>10</v>
      </c>
      <c r="D2111" s="9">
        <f t="shared" si="167"/>
        <v>11</v>
      </c>
      <c r="E2111" s="8" t="str">
        <f t="shared" si="168"/>
        <v>20141011</v>
      </c>
      <c r="F2111" s="24">
        <v>41923</v>
      </c>
      <c r="G2111" s="25">
        <f t="shared" si="164"/>
        <v>41923</v>
      </c>
    </row>
    <row r="2112" spans="1:7">
      <c r="A2112" s="9">
        <f t="shared" si="165"/>
        <v>2014</v>
      </c>
      <c r="B2112" s="9">
        <f>VLOOKUP($C2112,Quarter_Month!$A$1:$B$13,2)</f>
        <v>4</v>
      </c>
      <c r="C2112" s="9">
        <f t="shared" si="166"/>
        <v>10</v>
      </c>
      <c r="D2112" s="9">
        <f t="shared" si="167"/>
        <v>12</v>
      </c>
      <c r="E2112" s="8" t="str">
        <f t="shared" si="168"/>
        <v>20141012</v>
      </c>
      <c r="F2112" s="24">
        <v>41924</v>
      </c>
      <c r="G2112" s="25">
        <f t="shared" si="164"/>
        <v>41924</v>
      </c>
    </row>
    <row r="2113" spans="1:7">
      <c r="A2113" s="9">
        <f t="shared" si="165"/>
        <v>2014</v>
      </c>
      <c r="B2113" s="9">
        <f>VLOOKUP($C2113,Quarter_Month!$A$1:$B$13,2)</f>
        <v>4</v>
      </c>
      <c r="C2113" s="9">
        <f t="shared" si="166"/>
        <v>10</v>
      </c>
      <c r="D2113" s="9">
        <f t="shared" si="167"/>
        <v>13</v>
      </c>
      <c r="E2113" s="8" t="str">
        <f t="shared" si="168"/>
        <v>20141013</v>
      </c>
      <c r="F2113" s="24">
        <v>41925</v>
      </c>
      <c r="G2113" s="25">
        <f t="shared" si="164"/>
        <v>41925</v>
      </c>
    </row>
    <row r="2114" spans="1:7">
      <c r="A2114" s="9">
        <f t="shared" si="165"/>
        <v>2014</v>
      </c>
      <c r="B2114" s="9">
        <f>VLOOKUP($C2114,Quarter_Month!$A$1:$B$13,2)</f>
        <v>4</v>
      </c>
      <c r="C2114" s="9">
        <f t="shared" si="166"/>
        <v>10</v>
      </c>
      <c r="D2114" s="9">
        <f t="shared" si="167"/>
        <v>14</v>
      </c>
      <c r="E2114" s="8" t="str">
        <f t="shared" si="168"/>
        <v>20141014</v>
      </c>
      <c r="F2114" s="24">
        <v>41926</v>
      </c>
      <c r="G2114" s="25">
        <f t="shared" si="164"/>
        <v>41926</v>
      </c>
    </row>
    <row r="2115" spans="1:7">
      <c r="A2115" s="9">
        <f t="shared" si="165"/>
        <v>2014</v>
      </c>
      <c r="B2115" s="9">
        <f>VLOOKUP($C2115,Quarter_Month!$A$1:$B$13,2)</f>
        <v>4</v>
      </c>
      <c r="C2115" s="9">
        <f t="shared" si="166"/>
        <v>10</v>
      </c>
      <c r="D2115" s="9">
        <f t="shared" si="167"/>
        <v>15</v>
      </c>
      <c r="E2115" s="8" t="str">
        <f t="shared" si="168"/>
        <v>20141015</v>
      </c>
      <c r="F2115" s="24">
        <v>41927</v>
      </c>
      <c r="G2115" s="25">
        <f t="shared" ref="G2115:G2178" si="169">F2115</f>
        <v>41927</v>
      </c>
    </row>
    <row r="2116" spans="1:7">
      <c r="A2116" s="9">
        <f t="shared" si="165"/>
        <v>2014</v>
      </c>
      <c r="B2116" s="9">
        <f>VLOOKUP($C2116,Quarter_Month!$A$1:$B$13,2)</f>
        <v>4</v>
      </c>
      <c r="C2116" s="9">
        <f t="shared" si="166"/>
        <v>10</v>
      </c>
      <c r="D2116" s="9">
        <f t="shared" si="167"/>
        <v>16</v>
      </c>
      <c r="E2116" s="8" t="str">
        <f t="shared" si="168"/>
        <v>20141016</v>
      </c>
      <c r="F2116" s="24">
        <v>41928</v>
      </c>
      <c r="G2116" s="25">
        <f t="shared" si="169"/>
        <v>41928</v>
      </c>
    </row>
    <row r="2117" spans="1:7">
      <c r="A2117" s="9">
        <f t="shared" si="165"/>
        <v>2014</v>
      </c>
      <c r="B2117" s="9">
        <f>VLOOKUP($C2117,Quarter_Month!$A$1:$B$13,2)</f>
        <v>4</v>
      </c>
      <c r="C2117" s="9">
        <f t="shared" si="166"/>
        <v>10</v>
      </c>
      <c r="D2117" s="9">
        <f t="shared" si="167"/>
        <v>17</v>
      </c>
      <c r="E2117" s="8" t="str">
        <f t="shared" si="168"/>
        <v>20141017</v>
      </c>
      <c r="F2117" s="24">
        <v>41929</v>
      </c>
      <c r="G2117" s="25">
        <f t="shared" si="169"/>
        <v>41929</v>
      </c>
    </row>
    <row r="2118" spans="1:7">
      <c r="A2118" s="9">
        <f t="shared" si="165"/>
        <v>2014</v>
      </c>
      <c r="B2118" s="9">
        <f>VLOOKUP($C2118,Quarter_Month!$A$1:$B$13,2)</f>
        <v>4</v>
      </c>
      <c r="C2118" s="9">
        <f t="shared" si="166"/>
        <v>10</v>
      </c>
      <c r="D2118" s="9">
        <f t="shared" si="167"/>
        <v>18</v>
      </c>
      <c r="E2118" s="8" t="str">
        <f t="shared" si="168"/>
        <v>20141018</v>
      </c>
      <c r="F2118" s="24">
        <v>41930</v>
      </c>
      <c r="G2118" s="25">
        <f t="shared" si="169"/>
        <v>41930</v>
      </c>
    </row>
    <row r="2119" spans="1:7">
      <c r="A2119" s="9">
        <f t="shared" si="165"/>
        <v>2014</v>
      </c>
      <c r="B2119" s="9">
        <f>VLOOKUP($C2119,Quarter_Month!$A$1:$B$13,2)</f>
        <v>4</v>
      </c>
      <c r="C2119" s="9">
        <f t="shared" si="166"/>
        <v>10</v>
      </c>
      <c r="D2119" s="9">
        <f t="shared" si="167"/>
        <v>19</v>
      </c>
      <c r="E2119" s="8" t="str">
        <f t="shared" si="168"/>
        <v>20141019</v>
      </c>
      <c r="F2119" s="24">
        <v>41931</v>
      </c>
      <c r="G2119" s="25">
        <f t="shared" si="169"/>
        <v>41931</v>
      </c>
    </row>
    <row r="2120" spans="1:7">
      <c r="A2120" s="9">
        <f t="shared" si="165"/>
        <v>2014</v>
      </c>
      <c r="B2120" s="9">
        <f>VLOOKUP($C2120,Quarter_Month!$A$1:$B$13,2)</f>
        <v>4</v>
      </c>
      <c r="C2120" s="9">
        <f t="shared" si="166"/>
        <v>10</v>
      </c>
      <c r="D2120" s="9">
        <f t="shared" si="167"/>
        <v>20</v>
      </c>
      <c r="E2120" s="8" t="str">
        <f t="shared" si="168"/>
        <v>20141020</v>
      </c>
      <c r="F2120" s="24">
        <v>41932</v>
      </c>
      <c r="G2120" s="25">
        <f t="shared" si="169"/>
        <v>41932</v>
      </c>
    </row>
    <row r="2121" spans="1:7">
      <c r="A2121" s="9">
        <f t="shared" si="165"/>
        <v>2014</v>
      </c>
      <c r="B2121" s="9">
        <f>VLOOKUP($C2121,Quarter_Month!$A$1:$B$13,2)</f>
        <v>4</v>
      </c>
      <c r="C2121" s="9">
        <f t="shared" si="166"/>
        <v>10</v>
      </c>
      <c r="D2121" s="9">
        <f t="shared" si="167"/>
        <v>21</v>
      </c>
      <c r="E2121" s="8" t="str">
        <f t="shared" si="168"/>
        <v>20141021</v>
      </c>
      <c r="F2121" s="24">
        <v>41933</v>
      </c>
      <c r="G2121" s="25">
        <f t="shared" si="169"/>
        <v>41933</v>
      </c>
    </row>
    <row r="2122" spans="1:7">
      <c r="A2122" s="9">
        <f t="shared" si="165"/>
        <v>2014</v>
      </c>
      <c r="B2122" s="9">
        <f>VLOOKUP($C2122,Quarter_Month!$A$1:$B$13,2)</f>
        <v>4</v>
      </c>
      <c r="C2122" s="9">
        <f t="shared" si="166"/>
        <v>10</v>
      </c>
      <c r="D2122" s="9">
        <f t="shared" si="167"/>
        <v>22</v>
      </c>
      <c r="E2122" s="8" t="str">
        <f t="shared" si="168"/>
        <v>20141022</v>
      </c>
      <c r="F2122" s="24">
        <v>41934</v>
      </c>
      <c r="G2122" s="25">
        <f t="shared" si="169"/>
        <v>41934</v>
      </c>
    </row>
    <row r="2123" spans="1:7">
      <c r="A2123" s="9">
        <f t="shared" si="165"/>
        <v>2014</v>
      </c>
      <c r="B2123" s="9">
        <f>VLOOKUP($C2123,Quarter_Month!$A$1:$B$13,2)</f>
        <v>4</v>
      </c>
      <c r="C2123" s="9">
        <f t="shared" si="166"/>
        <v>10</v>
      </c>
      <c r="D2123" s="9">
        <f t="shared" si="167"/>
        <v>23</v>
      </c>
      <c r="E2123" s="8" t="str">
        <f t="shared" si="168"/>
        <v>20141023</v>
      </c>
      <c r="F2123" s="24">
        <v>41935</v>
      </c>
      <c r="G2123" s="25">
        <f t="shared" si="169"/>
        <v>41935</v>
      </c>
    </row>
    <row r="2124" spans="1:7">
      <c r="A2124" s="9">
        <f t="shared" si="165"/>
        <v>2014</v>
      </c>
      <c r="B2124" s="9">
        <f>VLOOKUP($C2124,Quarter_Month!$A$1:$B$13,2)</f>
        <v>4</v>
      </c>
      <c r="C2124" s="9">
        <f t="shared" si="166"/>
        <v>10</v>
      </c>
      <c r="D2124" s="9">
        <f t="shared" si="167"/>
        <v>24</v>
      </c>
      <c r="E2124" s="8" t="str">
        <f t="shared" si="168"/>
        <v>20141024</v>
      </c>
      <c r="F2124" s="24">
        <v>41936</v>
      </c>
      <c r="G2124" s="25">
        <f t="shared" si="169"/>
        <v>41936</v>
      </c>
    </row>
    <row r="2125" spans="1:7">
      <c r="A2125" s="9">
        <f t="shared" si="165"/>
        <v>2014</v>
      </c>
      <c r="B2125" s="9">
        <f>VLOOKUP($C2125,Quarter_Month!$A$1:$B$13,2)</f>
        <v>4</v>
      </c>
      <c r="C2125" s="9">
        <f t="shared" si="166"/>
        <v>10</v>
      </c>
      <c r="D2125" s="9">
        <f t="shared" si="167"/>
        <v>25</v>
      </c>
      <c r="E2125" s="8" t="str">
        <f t="shared" si="168"/>
        <v>20141025</v>
      </c>
      <c r="F2125" s="24">
        <v>41937</v>
      </c>
      <c r="G2125" s="25">
        <f t="shared" si="169"/>
        <v>41937</v>
      </c>
    </row>
    <row r="2126" spans="1:7">
      <c r="A2126" s="9">
        <f t="shared" si="165"/>
        <v>2014</v>
      </c>
      <c r="B2126" s="9">
        <f>VLOOKUP($C2126,Quarter_Month!$A$1:$B$13,2)</f>
        <v>4</v>
      </c>
      <c r="C2126" s="9">
        <f t="shared" si="166"/>
        <v>10</v>
      </c>
      <c r="D2126" s="9">
        <f t="shared" si="167"/>
        <v>26</v>
      </c>
      <c r="E2126" s="8" t="str">
        <f t="shared" si="168"/>
        <v>20141026</v>
      </c>
      <c r="F2126" s="24">
        <v>41938</v>
      </c>
      <c r="G2126" s="25">
        <f t="shared" si="169"/>
        <v>41938</v>
      </c>
    </row>
    <row r="2127" spans="1:7">
      <c r="A2127" s="9">
        <f t="shared" si="165"/>
        <v>2014</v>
      </c>
      <c r="B2127" s="9">
        <f>VLOOKUP($C2127,Quarter_Month!$A$1:$B$13,2)</f>
        <v>4</v>
      </c>
      <c r="C2127" s="9">
        <f t="shared" si="166"/>
        <v>10</v>
      </c>
      <c r="D2127" s="9">
        <f t="shared" si="167"/>
        <v>27</v>
      </c>
      <c r="E2127" s="8" t="str">
        <f t="shared" si="168"/>
        <v>20141027</v>
      </c>
      <c r="F2127" s="24">
        <v>41939</v>
      </c>
      <c r="G2127" s="25">
        <f t="shared" si="169"/>
        <v>41939</v>
      </c>
    </row>
    <row r="2128" spans="1:7">
      <c r="A2128" s="9">
        <f t="shared" si="165"/>
        <v>2014</v>
      </c>
      <c r="B2128" s="9">
        <f>VLOOKUP($C2128,Quarter_Month!$A$1:$B$13,2)</f>
        <v>4</v>
      </c>
      <c r="C2128" s="9">
        <f t="shared" si="166"/>
        <v>10</v>
      </c>
      <c r="D2128" s="9">
        <f t="shared" si="167"/>
        <v>28</v>
      </c>
      <c r="E2128" s="8" t="str">
        <f t="shared" si="168"/>
        <v>20141028</v>
      </c>
      <c r="F2128" s="24">
        <v>41940</v>
      </c>
      <c r="G2128" s="25">
        <f t="shared" si="169"/>
        <v>41940</v>
      </c>
    </row>
    <row r="2129" spans="1:7">
      <c r="A2129" s="9">
        <f t="shared" si="165"/>
        <v>2014</v>
      </c>
      <c r="B2129" s="9">
        <f>VLOOKUP($C2129,Quarter_Month!$A$1:$B$13,2)</f>
        <v>4</v>
      </c>
      <c r="C2129" s="9">
        <f t="shared" si="166"/>
        <v>10</v>
      </c>
      <c r="D2129" s="9">
        <f t="shared" si="167"/>
        <v>29</v>
      </c>
      <c r="E2129" s="8" t="str">
        <f t="shared" si="168"/>
        <v>20141029</v>
      </c>
      <c r="F2129" s="24">
        <v>41941</v>
      </c>
      <c r="G2129" s="25">
        <f t="shared" si="169"/>
        <v>41941</v>
      </c>
    </row>
    <row r="2130" spans="1:7">
      <c r="A2130" s="9">
        <f t="shared" si="165"/>
        <v>2014</v>
      </c>
      <c r="B2130" s="9">
        <f>VLOOKUP($C2130,Quarter_Month!$A$1:$B$13,2)</f>
        <v>4</v>
      </c>
      <c r="C2130" s="9">
        <f t="shared" si="166"/>
        <v>10</v>
      </c>
      <c r="D2130" s="9">
        <f t="shared" si="167"/>
        <v>30</v>
      </c>
      <c r="E2130" s="8" t="str">
        <f t="shared" si="168"/>
        <v>20141030</v>
      </c>
      <c r="F2130" s="24">
        <v>41942</v>
      </c>
      <c r="G2130" s="25">
        <f t="shared" si="169"/>
        <v>41942</v>
      </c>
    </row>
    <row r="2131" spans="1:7">
      <c r="A2131" s="9">
        <f t="shared" si="165"/>
        <v>2014</v>
      </c>
      <c r="B2131" s="9">
        <f>VLOOKUP($C2131,Quarter_Month!$A$1:$B$13,2)</f>
        <v>4</v>
      </c>
      <c r="C2131" s="9">
        <f t="shared" si="166"/>
        <v>10</v>
      </c>
      <c r="D2131" s="9">
        <f t="shared" si="167"/>
        <v>31</v>
      </c>
      <c r="E2131" s="8" t="str">
        <f t="shared" si="168"/>
        <v>20141031</v>
      </c>
      <c r="F2131" s="24">
        <v>41943</v>
      </c>
      <c r="G2131" s="25">
        <f t="shared" si="169"/>
        <v>41943</v>
      </c>
    </row>
    <row r="2132" spans="1:7">
      <c r="A2132" s="9">
        <f t="shared" si="165"/>
        <v>2014</v>
      </c>
      <c r="B2132" s="9">
        <f>VLOOKUP($C2132,Quarter_Month!$A$1:$B$13,2)</f>
        <v>4</v>
      </c>
      <c r="C2132" s="9">
        <f t="shared" si="166"/>
        <v>11</v>
      </c>
      <c r="D2132" s="9">
        <f t="shared" si="167"/>
        <v>1</v>
      </c>
      <c r="E2132" s="8" t="str">
        <f t="shared" si="168"/>
        <v>20141101</v>
      </c>
      <c r="F2132" s="24">
        <v>41944</v>
      </c>
      <c r="G2132" s="25">
        <f t="shared" si="169"/>
        <v>41944</v>
      </c>
    </row>
    <row r="2133" spans="1:7">
      <c r="A2133" s="9">
        <f t="shared" si="165"/>
        <v>2014</v>
      </c>
      <c r="B2133" s="9">
        <f>VLOOKUP($C2133,Quarter_Month!$A$1:$B$13,2)</f>
        <v>4</v>
      </c>
      <c r="C2133" s="9">
        <f t="shared" si="166"/>
        <v>11</v>
      </c>
      <c r="D2133" s="9">
        <f t="shared" si="167"/>
        <v>2</v>
      </c>
      <c r="E2133" s="8" t="str">
        <f t="shared" si="168"/>
        <v>20141102</v>
      </c>
      <c r="F2133" s="24">
        <v>41945</v>
      </c>
      <c r="G2133" s="25">
        <f t="shared" si="169"/>
        <v>41945</v>
      </c>
    </row>
    <row r="2134" spans="1:7">
      <c r="A2134" s="9">
        <f t="shared" si="165"/>
        <v>2014</v>
      </c>
      <c r="B2134" s="9">
        <f>VLOOKUP($C2134,Quarter_Month!$A$1:$B$13,2)</f>
        <v>4</v>
      </c>
      <c r="C2134" s="9">
        <f t="shared" si="166"/>
        <v>11</v>
      </c>
      <c r="D2134" s="9">
        <f t="shared" si="167"/>
        <v>3</v>
      </c>
      <c r="E2134" s="8" t="str">
        <f t="shared" si="168"/>
        <v>20141103</v>
      </c>
      <c r="F2134" s="24">
        <v>41946</v>
      </c>
      <c r="G2134" s="25">
        <f t="shared" si="169"/>
        <v>41946</v>
      </c>
    </row>
    <row r="2135" spans="1:7">
      <c r="A2135" s="9">
        <f t="shared" si="165"/>
        <v>2014</v>
      </c>
      <c r="B2135" s="9">
        <f>VLOOKUP($C2135,Quarter_Month!$A$1:$B$13,2)</f>
        <v>4</v>
      </c>
      <c r="C2135" s="9">
        <f t="shared" si="166"/>
        <v>11</v>
      </c>
      <c r="D2135" s="9">
        <f t="shared" si="167"/>
        <v>4</v>
      </c>
      <c r="E2135" s="8" t="str">
        <f t="shared" si="168"/>
        <v>20141104</v>
      </c>
      <c r="F2135" s="24">
        <v>41947</v>
      </c>
      <c r="G2135" s="25">
        <f t="shared" si="169"/>
        <v>41947</v>
      </c>
    </row>
    <row r="2136" spans="1:7">
      <c r="A2136" s="9">
        <f t="shared" si="165"/>
        <v>2014</v>
      </c>
      <c r="B2136" s="9">
        <f>VLOOKUP($C2136,Quarter_Month!$A$1:$B$13,2)</f>
        <v>4</v>
      </c>
      <c r="C2136" s="9">
        <f t="shared" si="166"/>
        <v>11</v>
      </c>
      <c r="D2136" s="9">
        <f t="shared" si="167"/>
        <v>5</v>
      </c>
      <c r="E2136" s="8" t="str">
        <f t="shared" si="168"/>
        <v>20141105</v>
      </c>
      <c r="F2136" s="24">
        <v>41948</v>
      </c>
      <c r="G2136" s="25">
        <f t="shared" si="169"/>
        <v>41948</v>
      </c>
    </row>
    <row r="2137" spans="1:7">
      <c r="A2137" s="9">
        <f t="shared" si="165"/>
        <v>2014</v>
      </c>
      <c r="B2137" s="9">
        <f>VLOOKUP($C2137,Quarter_Month!$A$1:$B$13,2)</f>
        <v>4</v>
      </c>
      <c r="C2137" s="9">
        <f t="shared" si="166"/>
        <v>11</v>
      </c>
      <c r="D2137" s="9">
        <f t="shared" si="167"/>
        <v>6</v>
      </c>
      <c r="E2137" s="8" t="str">
        <f t="shared" si="168"/>
        <v>20141106</v>
      </c>
      <c r="F2137" s="24">
        <v>41949</v>
      </c>
      <c r="G2137" s="25">
        <f t="shared" si="169"/>
        <v>41949</v>
      </c>
    </row>
    <row r="2138" spans="1:7">
      <c r="A2138" s="9">
        <f t="shared" si="165"/>
        <v>2014</v>
      </c>
      <c r="B2138" s="9">
        <f>VLOOKUP($C2138,Quarter_Month!$A$1:$B$13,2)</f>
        <v>4</v>
      </c>
      <c r="C2138" s="9">
        <f t="shared" si="166"/>
        <v>11</v>
      </c>
      <c r="D2138" s="9">
        <f t="shared" si="167"/>
        <v>7</v>
      </c>
      <c r="E2138" s="8" t="str">
        <f t="shared" si="168"/>
        <v>20141107</v>
      </c>
      <c r="F2138" s="24">
        <v>41950</v>
      </c>
      <c r="G2138" s="25">
        <f t="shared" si="169"/>
        <v>41950</v>
      </c>
    </row>
    <row r="2139" spans="1:7">
      <c r="A2139" s="9">
        <f t="shared" si="165"/>
        <v>2014</v>
      </c>
      <c r="B2139" s="9">
        <f>VLOOKUP($C2139,Quarter_Month!$A$1:$B$13,2)</f>
        <v>4</v>
      </c>
      <c r="C2139" s="9">
        <f t="shared" si="166"/>
        <v>11</v>
      </c>
      <c r="D2139" s="9">
        <f t="shared" si="167"/>
        <v>8</v>
      </c>
      <c r="E2139" s="8" t="str">
        <f t="shared" si="168"/>
        <v>20141108</v>
      </c>
      <c r="F2139" s="24">
        <v>41951</v>
      </c>
      <c r="G2139" s="25">
        <f t="shared" si="169"/>
        <v>41951</v>
      </c>
    </row>
    <row r="2140" spans="1:7">
      <c r="A2140" s="9">
        <f t="shared" si="165"/>
        <v>2014</v>
      </c>
      <c r="B2140" s="9">
        <f>VLOOKUP($C2140,Quarter_Month!$A$1:$B$13,2)</f>
        <v>4</v>
      </c>
      <c r="C2140" s="9">
        <f t="shared" si="166"/>
        <v>11</v>
      </c>
      <c r="D2140" s="9">
        <f t="shared" si="167"/>
        <v>9</v>
      </c>
      <c r="E2140" s="8" t="str">
        <f t="shared" si="168"/>
        <v>20141109</v>
      </c>
      <c r="F2140" s="24">
        <v>41952</v>
      </c>
      <c r="G2140" s="25">
        <f t="shared" si="169"/>
        <v>41952</v>
      </c>
    </row>
    <row r="2141" spans="1:7">
      <c r="A2141" s="9">
        <f t="shared" si="165"/>
        <v>2014</v>
      </c>
      <c r="B2141" s="9">
        <f>VLOOKUP($C2141,Quarter_Month!$A$1:$B$13,2)</f>
        <v>4</v>
      </c>
      <c r="C2141" s="9">
        <f t="shared" si="166"/>
        <v>11</v>
      </c>
      <c r="D2141" s="9">
        <f t="shared" si="167"/>
        <v>10</v>
      </c>
      <c r="E2141" s="8" t="str">
        <f t="shared" si="168"/>
        <v>20141110</v>
      </c>
      <c r="F2141" s="24">
        <v>41953</v>
      </c>
      <c r="G2141" s="25">
        <f t="shared" si="169"/>
        <v>41953</v>
      </c>
    </row>
    <row r="2142" spans="1:7">
      <c r="A2142" s="9">
        <f t="shared" si="165"/>
        <v>2014</v>
      </c>
      <c r="B2142" s="9">
        <f>VLOOKUP($C2142,Quarter_Month!$A$1:$B$13,2)</f>
        <v>4</v>
      </c>
      <c r="C2142" s="9">
        <f t="shared" si="166"/>
        <v>11</v>
      </c>
      <c r="D2142" s="9">
        <f t="shared" si="167"/>
        <v>11</v>
      </c>
      <c r="E2142" s="8" t="str">
        <f t="shared" si="168"/>
        <v>20141111</v>
      </c>
      <c r="F2142" s="24">
        <v>41954</v>
      </c>
      <c r="G2142" s="25">
        <f t="shared" si="169"/>
        <v>41954</v>
      </c>
    </row>
    <row r="2143" spans="1:7">
      <c r="A2143" s="9">
        <f t="shared" si="165"/>
        <v>2014</v>
      </c>
      <c r="B2143" s="9">
        <f>VLOOKUP($C2143,Quarter_Month!$A$1:$B$13,2)</f>
        <v>4</v>
      </c>
      <c r="C2143" s="9">
        <f t="shared" si="166"/>
        <v>11</v>
      </c>
      <c r="D2143" s="9">
        <f t="shared" si="167"/>
        <v>12</v>
      </c>
      <c r="E2143" s="8" t="str">
        <f t="shared" si="168"/>
        <v>20141112</v>
      </c>
      <c r="F2143" s="24">
        <v>41955</v>
      </c>
      <c r="G2143" s="25">
        <f t="shared" si="169"/>
        <v>41955</v>
      </c>
    </row>
    <row r="2144" spans="1:7">
      <c r="A2144" s="9">
        <f t="shared" si="165"/>
        <v>2014</v>
      </c>
      <c r="B2144" s="9">
        <f>VLOOKUP($C2144,Quarter_Month!$A$1:$B$13,2)</f>
        <v>4</v>
      </c>
      <c r="C2144" s="9">
        <f t="shared" si="166"/>
        <v>11</v>
      </c>
      <c r="D2144" s="9">
        <f t="shared" si="167"/>
        <v>13</v>
      </c>
      <c r="E2144" s="8" t="str">
        <f t="shared" si="168"/>
        <v>20141113</v>
      </c>
      <c r="F2144" s="24">
        <v>41956</v>
      </c>
      <c r="G2144" s="25">
        <f t="shared" si="169"/>
        <v>41956</v>
      </c>
    </row>
    <row r="2145" spans="1:7">
      <c r="A2145" s="9">
        <f t="shared" si="165"/>
        <v>2014</v>
      </c>
      <c r="B2145" s="9">
        <f>VLOOKUP($C2145,Quarter_Month!$A$1:$B$13,2)</f>
        <v>4</v>
      </c>
      <c r="C2145" s="9">
        <f t="shared" si="166"/>
        <v>11</v>
      </c>
      <c r="D2145" s="9">
        <f t="shared" si="167"/>
        <v>14</v>
      </c>
      <c r="E2145" s="8" t="str">
        <f t="shared" si="168"/>
        <v>20141114</v>
      </c>
      <c r="F2145" s="24">
        <v>41957</v>
      </c>
      <c r="G2145" s="25">
        <f t="shared" si="169"/>
        <v>41957</v>
      </c>
    </row>
    <row r="2146" spans="1:7">
      <c r="A2146" s="9">
        <f t="shared" si="165"/>
        <v>2014</v>
      </c>
      <c r="B2146" s="9">
        <f>VLOOKUP($C2146,Quarter_Month!$A$1:$B$13,2)</f>
        <v>4</v>
      </c>
      <c r="C2146" s="9">
        <f t="shared" si="166"/>
        <v>11</v>
      </c>
      <c r="D2146" s="9">
        <f t="shared" si="167"/>
        <v>15</v>
      </c>
      <c r="E2146" s="8" t="str">
        <f t="shared" si="168"/>
        <v>20141115</v>
      </c>
      <c r="F2146" s="24">
        <v>41958</v>
      </c>
      <c r="G2146" s="25">
        <f t="shared" si="169"/>
        <v>41958</v>
      </c>
    </row>
    <row r="2147" spans="1:7">
      <c r="A2147" s="9">
        <f t="shared" si="165"/>
        <v>2014</v>
      </c>
      <c r="B2147" s="9">
        <f>VLOOKUP($C2147,Quarter_Month!$A$1:$B$13,2)</f>
        <v>4</v>
      </c>
      <c r="C2147" s="9">
        <f t="shared" si="166"/>
        <v>11</v>
      </c>
      <c r="D2147" s="9">
        <f t="shared" si="167"/>
        <v>16</v>
      </c>
      <c r="E2147" s="8" t="str">
        <f t="shared" si="168"/>
        <v>20141116</v>
      </c>
      <c r="F2147" s="24">
        <v>41959</v>
      </c>
      <c r="G2147" s="25">
        <f t="shared" si="169"/>
        <v>41959</v>
      </c>
    </row>
    <row r="2148" spans="1:7">
      <c r="A2148" s="9">
        <f t="shared" si="165"/>
        <v>2014</v>
      </c>
      <c r="B2148" s="9">
        <f>VLOOKUP($C2148,Quarter_Month!$A$1:$B$13,2)</f>
        <v>4</v>
      </c>
      <c r="C2148" s="9">
        <f t="shared" si="166"/>
        <v>11</v>
      </c>
      <c r="D2148" s="9">
        <f t="shared" si="167"/>
        <v>17</v>
      </c>
      <c r="E2148" s="8" t="str">
        <f t="shared" si="168"/>
        <v>20141117</v>
      </c>
      <c r="F2148" s="24">
        <v>41960</v>
      </c>
      <c r="G2148" s="25">
        <f t="shared" si="169"/>
        <v>41960</v>
      </c>
    </row>
    <row r="2149" spans="1:7">
      <c r="A2149" s="9">
        <f t="shared" si="165"/>
        <v>2014</v>
      </c>
      <c r="B2149" s="9">
        <f>VLOOKUP($C2149,Quarter_Month!$A$1:$B$13,2)</f>
        <v>4</v>
      </c>
      <c r="C2149" s="9">
        <f t="shared" si="166"/>
        <v>11</v>
      </c>
      <c r="D2149" s="9">
        <f t="shared" si="167"/>
        <v>18</v>
      </c>
      <c r="E2149" s="8" t="str">
        <f t="shared" si="168"/>
        <v>20141118</v>
      </c>
      <c r="F2149" s="24">
        <v>41961</v>
      </c>
      <c r="G2149" s="25">
        <f t="shared" si="169"/>
        <v>41961</v>
      </c>
    </row>
    <row r="2150" spans="1:7">
      <c r="A2150" s="9">
        <f t="shared" si="165"/>
        <v>2014</v>
      </c>
      <c r="B2150" s="9">
        <f>VLOOKUP($C2150,Quarter_Month!$A$1:$B$13,2)</f>
        <v>4</v>
      </c>
      <c r="C2150" s="9">
        <f t="shared" si="166"/>
        <v>11</v>
      </c>
      <c r="D2150" s="9">
        <f t="shared" si="167"/>
        <v>19</v>
      </c>
      <c r="E2150" s="8" t="str">
        <f t="shared" si="168"/>
        <v>20141119</v>
      </c>
      <c r="F2150" s="24">
        <v>41962</v>
      </c>
      <c r="G2150" s="25">
        <f t="shared" si="169"/>
        <v>41962</v>
      </c>
    </row>
    <row r="2151" spans="1:7">
      <c r="A2151" s="9">
        <f t="shared" si="165"/>
        <v>2014</v>
      </c>
      <c r="B2151" s="9">
        <f>VLOOKUP($C2151,Quarter_Month!$A$1:$B$13,2)</f>
        <v>4</v>
      </c>
      <c r="C2151" s="9">
        <f t="shared" si="166"/>
        <v>11</v>
      </c>
      <c r="D2151" s="9">
        <f t="shared" si="167"/>
        <v>20</v>
      </c>
      <c r="E2151" s="8" t="str">
        <f t="shared" si="168"/>
        <v>20141120</v>
      </c>
      <c r="F2151" s="24">
        <v>41963</v>
      </c>
      <c r="G2151" s="25">
        <f t="shared" si="169"/>
        <v>41963</v>
      </c>
    </row>
    <row r="2152" spans="1:7">
      <c r="A2152" s="9">
        <f t="shared" si="165"/>
        <v>2014</v>
      </c>
      <c r="B2152" s="9">
        <f>VLOOKUP($C2152,Quarter_Month!$A$1:$B$13,2)</f>
        <v>4</v>
      </c>
      <c r="C2152" s="9">
        <f t="shared" si="166"/>
        <v>11</v>
      </c>
      <c r="D2152" s="9">
        <f t="shared" si="167"/>
        <v>21</v>
      </c>
      <c r="E2152" s="8" t="str">
        <f t="shared" si="168"/>
        <v>20141121</v>
      </c>
      <c r="F2152" s="24">
        <v>41964</v>
      </c>
      <c r="G2152" s="25">
        <f t="shared" si="169"/>
        <v>41964</v>
      </c>
    </row>
    <row r="2153" spans="1:7">
      <c r="A2153" s="9">
        <f t="shared" si="165"/>
        <v>2014</v>
      </c>
      <c r="B2153" s="9">
        <f>VLOOKUP($C2153,Quarter_Month!$A$1:$B$13,2)</f>
        <v>4</v>
      </c>
      <c r="C2153" s="9">
        <f t="shared" si="166"/>
        <v>11</v>
      </c>
      <c r="D2153" s="9">
        <f t="shared" si="167"/>
        <v>22</v>
      </c>
      <c r="E2153" s="8" t="str">
        <f t="shared" si="168"/>
        <v>20141122</v>
      </c>
      <c r="F2153" s="24">
        <v>41965</v>
      </c>
      <c r="G2153" s="25">
        <f t="shared" si="169"/>
        <v>41965</v>
      </c>
    </row>
    <row r="2154" spans="1:7">
      <c r="A2154" s="9">
        <f t="shared" si="165"/>
        <v>2014</v>
      </c>
      <c r="B2154" s="9">
        <f>VLOOKUP($C2154,Quarter_Month!$A$1:$B$13,2)</f>
        <v>4</v>
      </c>
      <c r="C2154" s="9">
        <f t="shared" si="166"/>
        <v>11</v>
      </c>
      <c r="D2154" s="9">
        <f t="shared" si="167"/>
        <v>23</v>
      </c>
      <c r="E2154" s="8" t="str">
        <f t="shared" si="168"/>
        <v>20141123</v>
      </c>
      <c r="F2154" s="24">
        <v>41966</v>
      </c>
      <c r="G2154" s="25">
        <f t="shared" si="169"/>
        <v>41966</v>
      </c>
    </row>
    <row r="2155" spans="1:7">
      <c r="A2155" s="9">
        <f t="shared" si="165"/>
        <v>2014</v>
      </c>
      <c r="B2155" s="9">
        <f>VLOOKUP($C2155,Quarter_Month!$A$1:$B$13,2)</f>
        <v>4</v>
      </c>
      <c r="C2155" s="9">
        <f t="shared" si="166"/>
        <v>11</v>
      </c>
      <c r="D2155" s="9">
        <f t="shared" si="167"/>
        <v>24</v>
      </c>
      <c r="E2155" s="8" t="str">
        <f t="shared" si="168"/>
        <v>20141124</v>
      </c>
      <c r="F2155" s="24">
        <v>41967</v>
      </c>
      <c r="G2155" s="25">
        <f t="shared" si="169"/>
        <v>41967</v>
      </c>
    </row>
    <row r="2156" spans="1:7">
      <c r="A2156" s="9">
        <f t="shared" ref="A2156:A2192" si="170">YEAR(F2156)</f>
        <v>2014</v>
      </c>
      <c r="B2156" s="9">
        <f>VLOOKUP($C2156,Quarter_Month!$A$1:$B$13,2)</f>
        <v>4</v>
      </c>
      <c r="C2156" s="9">
        <f t="shared" ref="C2156:C2192" si="171">MONTH(F2156)</f>
        <v>11</v>
      </c>
      <c r="D2156" s="9">
        <f t="shared" ref="D2156:D2192" si="172">DAY(F2156)</f>
        <v>25</v>
      </c>
      <c r="E2156" s="8" t="str">
        <f t="shared" ref="E2156:E2192" si="173">CONCATENATE(A2156,IF(LEN(C2156)=1,"0"&amp;C2156,C2156),IF(LEN(D2156)=1,"0"&amp;D2156,D2156))</f>
        <v>20141125</v>
      </c>
      <c r="F2156" s="24">
        <v>41968</v>
      </c>
      <c r="G2156" s="25">
        <f t="shared" si="169"/>
        <v>41968</v>
      </c>
    </row>
    <row r="2157" spans="1:7">
      <c r="A2157" s="9">
        <f t="shared" si="170"/>
        <v>2014</v>
      </c>
      <c r="B2157" s="9">
        <f>VLOOKUP($C2157,Quarter_Month!$A$1:$B$13,2)</f>
        <v>4</v>
      </c>
      <c r="C2157" s="9">
        <f t="shared" si="171"/>
        <v>11</v>
      </c>
      <c r="D2157" s="9">
        <f t="shared" si="172"/>
        <v>26</v>
      </c>
      <c r="E2157" s="8" t="str">
        <f t="shared" si="173"/>
        <v>20141126</v>
      </c>
      <c r="F2157" s="24">
        <v>41969</v>
      </c>
      <c r="G2157" s="25">
        <f t="shared" si="169"/>
        <v>41969</v>
      </c>
    </row>
    <row r="2158" spans="1:7">
      <c r="A2158" s="9">
        <f t="shared" si="170"/>
        <v>2014</v>
      </c>
      <c r="B2158" s="9">
        <f>VLOOKUP($C2158,Quarter_Month!$A$1:$B$13,2)</f>
        <v>4</v>
      </c>
      <c r="C2158" s="9">
        <f t="shared" si="171"/>
        <v>11</v>
      </c>
      <c r="D2158" s="9">
        <f t="shared" si="172"/>
        <v>27</v>
      </c>
      <c r="E2158" s="8" t="str">
        <f t="shared" si="173"/>
        <v>20141127</v>
      </c>
      <c r="F2158" s="24">
        <v>41970</v>
      </c>
      <c r="G2158" s="25">
        <f t="shared" si="169"/>
        <v>41970</v>
      </c>
    </row>
    <row r="2159" spans="1:7">
      <c r="A2159" s="9">
        <f t="shared" si="170"/>
        <v>2014</v>
      </c>
      <c r="B2159" s="9">
        <f>VLOOKUP($C2159,Quarter_Month!$A$1:$B$13,2)</f>
        <v>4</v>
      </c>
      <c r="C2159" s="9">
        <f t="shared" si="171"/>
        <v>11</v>
      </c>
      <c r="D2159" s="9">
        <f t="shared" si="172"/>
        <v>28</v>
      </c>
      <c r="E2159" s="8" t="str">
        <f t="shared" si="173"/>
        <v>20141128</v>
      </c>
      <c r="F2159" s="24">
        <v>41971</v>
      </c>
      <c r="G2159" s="25">
        <f t="shared" si="169"/>
        <v>41971</v>
      </c>
    </row>
    <row r="2160" spans="1:7">
      <c r="A2160" s="9">
        <f t="shared" si="170"/>
        <v>2014</v>
      </c>
      <c r="B2160" s="9">
        <f>VLOOKUP($C2160,Quarter_Month!$A$1:$B$13,2)</f>
        <v>4</v>
      </c>
      <c r="C2160" s="9">
        <f t="shared" si="171"/>
        <v>11</v>
      </c>
      <c r="D2160" s="9">
        <f t="shared" si="172"/>
        <v>29</v>
      </c>
      <c r="E2160" s="8" t="str">
        <f t="shared" si="173"/>
        <v>20141129</v>
      </c>
      <c r="F2160" s="24">
        <v>41972</v>
      </c>
      <c r="G2160" s="25">
        <f t="shared" si="169"/>
        <v>41972</v>
      </c>
    </row>
    <row r="2161" spans="1:7">
      <c r="A2161" s="9">
        <f t="shared" si="170"/>
        <v>2014</v>
      </c>
      <c r="B2161" s="9">
        <f>VLOOKUP($C2161,Quarter_Month!$A$1:$B$13,2)</f>
        <v>4</v>
      </c>
      <c r="C2161" s="9">
        <f t="shared" si="171"/>
        <v>11</v>
      </c>
      <c r="D2161" s="9">
        <f t="shared" si="172"/>
        <v>30</v>
      </c>
      <c r="E2161" s="8" t="str">
        <f t="shared" si="173"/>
        <v>20141130</v>
      </c>
      <c r="F2161" s="24">
        <v>41973</v>
      </c>
      <c r="G2161" s="25">
        <f t="shared" si="169"/>
        <v>41973</v>
      </c>
    </row>
    <row r="2162" spans="1:7">
      <c r="A2162" s="9">
        <f t="shared" si="170"/>
        <v>2014</v>
      </c>
      <c r="B2162" s="9">
        <f>VLOOKUP($C2162,Quarter_Month!$A$1:$B$13,2)</f>
        <v>4</v>
      </c>
      <c r="C2162" s="9">
        <f t="shared" si="171"/>
        <v>12</v>
      </c>
      <c r="D2162" s="9">
        <f t="shared" si="172"/>
        <v>1</v>
      </c>
      <c r="E2162" s="8" t="str">
        <f t="shared" si="173"/>
        <v>20141201</v>
      </c>
      <c r="F2162" s="24">
        <v>41974</v>
      </c>
      <c r="G2162" s="25">
        <f t="shared" si="169"/>
        <v>41974</v>
      </c>
    </row>
    <row r="2163" spans="1:7">
      <c r="A2163" s="9">
        <f t="shared" si="170"/>
        <v>2014</v>
      </c>
      <c r="B2163" s="9">
        <f>VLOOKUP($C2163,Quarter_Month!$A$1:$B$13,2)</f>
        <v>4</v>
      </c>
      <c r="C2163" s="9">
        <f t="shared" si="171"/>
        <v>12</v>
      </c>
      <c r="D2163" s="9">
        <f t="shared" si="172"/>
        <v>2</v>
      </c>
      <c r="E2163" s="8" t="str">
        <f t="shared" si="173"/>
        <v>20141202</v>
      </c>
      <c r="F2163" s="24">
        <v>41975</v>
      </c>
      <c r="G2163" s="25">
        <f t="shared" si="169"/>
        <v>41975</v>
      </c>
    </row>
    <row r="2164" spans="1:7">
      <c r="A2164" s="9">
        <f t="shared" si="170"/>
        <v>2014</v>
      </c>
      <c r="B2164" s="9">
        <f>VLOOKUP($C2164,Quarter_Month!$A$1:$B$13,2)</f>
        <v>4</v>
      </c>
      <c r="C2164" s="9">
        <f t="shared" si="171"/>
        <v>12</v>
      </c>
      <c r="D2164" s="9">
        <f t="shared" si="172"/>
        <v>3</v>
      </c>
      <c r="E2164" s="8" t="str">
        <f t="shared" si="173"/>
        <v>20141203</v>
      </c>
      <c r="F2164" s="24">
        <v>41976</v>
      </c>
      <c r="G2164" s="25">
        <f t="shared" si="169"/>
        <v>41976</v>
      </c>
    </row>
    <row r="2165" spans="1:7">
      <c r="A2165" s="9">
        <f t="shared" si="170"/>
        <v>2014</v>
      </c>
      <c r="B2165" s="9">
        <f>VLOOKUP($C2165,Quarter_Month!$A$1:$B$13,2)</f>
        <v>4</v>
      </c>
      <c r="C2165" s="9">
        <f t="shared" si="171"/>
        <v>12</v>
      </c>
      <c r="D2165" s="9">
        <f t="shared" si="172"/>
        <v>4</v>
      </c>
      <c r="E2165" s="8" t="str">
        <f t="shared" si="173"/>
        <v>20141204</v>
      </c>
      <c r="F2165" s="24">
        <v>41977</v>
      </c>
      <c r="G2165" s="25">
        <f t="shared" si="169"/>
        <v>41977</v>
      </c>
    </row>
    <row r="2166" spans="1:7">
      <c r="A2166" s="9">
        <f t="shared" si="170"/>
        <v>2014</v>
      </c>
      <c r="B2166" s="9">
        <f>VLOOKUP($C2166,Quarter_Month!$A$1:$B$13,2)</f>
        <v>4</v>
      </c>
      <c r="C2166" s="9">
        <f t="shared" si="171"/>
        <v>12</v>
      </c>
      <c r="D2166" s="9">
        <f t="shared" si="172"/>
        <v>5</v>
      </c>
      <c r="E2166" s="8" t="str">
        <f t="shared" si="173"/>
        <v>20141205</v>
      </c>
      <c r="F2166" s="24">
        <v>41978</v>
      </c>
      <c r="G2166" s="25">
        <f t="shared" si="169"/>
        <v>41978</v>
      </c>
    </row>
    <row r="2167" spans="1:7">
      <c r="A2167" s="9">
        <f t="shared" si="170"/>
        <v>2014</v>
      </c>
      <c r="B2167" s="9">
        <f>VLOOKUP($C2167,Quarter_Month!$A$1:$B$13,2)</f>
        <v>4</v>
      </c>
      <c r="C2167" s="9">
        <f t="shared" si="171"/>
        <v>12</v>
      </c>
      <c r="D2167" s="9">
        <f t="shared" si="172"/>
        <v>6</v>
      </c>
      <c r="E2167" s="8" t="str">
        <f t="shared" si="173"/>
        <v>20141206</v>
      </c>
      <c r="F2167" s="24">
        <v>41979</v>
      </c>
      <c r="G2167" s="25">
        <f t="shared" si="169"/>
        <v>41979</v>
      </c>
    </row>
    <row r="2168" spans="1:7">
      <c r="A2168" s="9">
        <f t="shared" si="170"/>
        <v>2014</v>
      </c>
      <c r="B2168" s="9">
        <f>VLOOKUP($C2168,Quarter_Month!$A$1:$B$13,2)</f>
        <v>4</v>
      </c>
      <c r="C2168" s="9">
        <f t="shared" si="171"/>
        <v>12</v>
      </c>
      <c r="D2168" s="9">
        <f t="shared" si="172"/>
        <v>7</v>
      </c>
      <c r="E2168" s="8" t="str">
        <f t="shared" si="173"/>
        <v>20141207</v>
      </c>
      <c r="F2168" s="24">
        <v>41980</v>
      </c>
      <c r="G2168" s="25">
        <f t="shared" si="169"/>
        <v>41980</v>
      </c>
    </row>
    <row r="2169" spans="1:7">
      <c r="A2169" s="9">
        <f t="shared" si="170"/>
        <v>2014</v>
      </c>
      <c r="B2169" s="9">
        <f>VLOOKUP($C2169,Quarter_Month!$A$1:$B$13,2)</f>
        <v>4</v>
      </c>
      <c r="C2169" s="9">
        <f t="shared" si="171"/>
        <v>12</v>
      </c>
      <c r="D2169" s="9">
        <f t="shared" si="172"/>
        <v>8</v>
      </c>
      <c r="E2169" s="8" t="str">
        <f t="shared" si="173"/>
        <v>20141208</v>
      </c>
      <c r="F2169" s="24">
        <v>41981</v>
      </c>
      <c r="G2169" s="25">
        <f t="shared" si="169"/>
        <v>41981</v>
      </c>
    </row>
    <row r="2170" spans="1:7">
      <c r="A2170" s="9">
        <f t="shared" si="170"/>
        <v>2014</v>
      </c>
      <c r="B2170" s="9">
        <f>VLOOKUP($C2170,Quarter_Month!$A$1:$B$13,2)</f>
        <v>4</v>
      </c>
      <c r="C2170" s="9">
        <f t="shared" si="171"/>
        <v>12</v>
      </c>
      <c r="D2170" s="9">
        <f t="shared" si="172"/>
        <v>9</v>
      </c>
      <c r="E2170" s="8" t="str">
        <f t="shared" si="173"/>
        <v>20141209</v>
      </c>
      <c r="F2170" s="24">
        <v>41982</v>
      </c>
      <c r="G2170" s="25">
        <f t="shared" si="169"/>
        <v>41982</v>
      </c>
    </row>
    <row r="2171" spans="1:7">
      <c r="A2171" s="9">
        <f t="shared" si="170"/>
        <v>2014</v>
      </c>
      <c r="B2171" s="9">
        <f>VLOOKUP($C2171,Quarter_Month!$A$1:$B$13,2)</f>
        <v>4</v>
      </c>
      <c r="C2171" s="9">
        <f t="shared" si="171"/>
        <v>12</v>
      </c>
      <c r="D2171" s="9">
        <f t="shared" si="172"/>
        <v>10</v>
      </c>
      <c r="E2171" s="8" t="str">
        <f t="shared" si="173"/>
        <v>20141210</v>
      </c>
      <c r="F2171" s="24">
        <v>41983</v>
      </c>
      <c r="G2171" s="25">
        <f t="shared" si="169"/>
        <v>41983</v>
      </c>
    </row>
    <row r="2172" spans="1:7">
      <c r="A2172" s="9">
        <f t="shared" si="170"/>
        <v>2014</v>
      </c>
      <c r="B2172" s="9">
        <f>VLOOKUP($C2172,Quarter_Month!$A$1:$B$13,2)</f>
        <v>4</v>
      </c>
      <c r="C2172" s="9">
        <f t="shared" si="171"/>
        <v>12</v>
      </c>
      <c r="D2172" s="9">
        <f t="shared" si="172"/>
        <v>11</v>
      </c>
      <c r="E2172" s="8" t="str">
        <f t="shared" si="173"/>
        <v>20141211</v>
      </c>
      <c r="F2172" s="24">
        <v>41984</v>
      </c>
      <c r="G2172" s="25">
        <f t="shared" si="169"/>
        <v>41984</v>
      </c>
    </row>
    <row r="2173" spans="1:7">
      <c r="A2173" s="9">
        <f t="shared" si="170"/>
        <v>2014</v>
      </c>
      <c r="B2173" s="9">
        <f>VLOOKUP($C2173,Quarter_Month!$A$1:$B$13,2)</f>
        <v>4</v>
      </c>
      <c r="C2173" s="9">
        <f t="shared" si="171"/>
        <v>12</v>
      </c>
      <c r="D2173" s="9">
        <f t="shared" si="172"/>
        <v>12</v>
      </c>
      <c r="E2173" s="8" t="str">
        <f t="shared" si="173"/>
        <v>20141212</v>
      </c>
      <c r="F2173" s="24">
        <v>41985</v>
      </c>
      <c r="G2173" s="25">
        <f t="shared" si="169"/>
        <v>41985</v>
      </c>
    </row>
    <row r="2174" spans="1:7">
      <c r="A2174" s="9">
        <f t="shared" si="170"/>
        <v>2014</v>
      </c>
      <c r="B2174" s="9">
        <f>VLOOKUP($C2174,Quarter_Month!$A$1:$B$13,2)</f>
        <v>4</v>
      </c>
      <c r="C2174" s="9">
        <f t="shared" si="171"/>
        <v>12</v>
      </c>
      <c r="D2174" s="9">
        <f t="shared" si="172"/>
        <v>13</v>
      </c>
      <c r="E2174" s="8" t="str">
        <f t="shared" si="173"/>
        <v>20141213</v>
      </c>
      <c r="F2174" s="24">
        <v>41986</v>
      </c>
      <c r="G2174" s="25">
        <f t="shared" si="169"/>
        <v>41986</v>
      </c>
    </row>
    <row r="2175" spans="1:7">
      <c r="A2175" s="9">
        <f t="shared" si="170"/>
        <v>2014</v>
      </c>
      <c r="B2175" s="9">
        <f>VLOOKUP($C2175,Quarter_Month!$A$1:$B$13,2)</f>
        <v>4</v>
      </c>
      <c r="C2175" s="9">
        <f t="shared" si="171"/>
        <v>12</v>
      </c>
      <c r="D2175" s="9">
        <f t="shared" si="172"/>
        <v>14</v>
      </c>
      <c r="E2175" s="8" t="str">
        <f t="shared" si="173"/>
        <v>20141214</v>
      </c>
      <c r="F2175" s="24">
        <v>41987</v>
      </c>
      <c r="G2175" s="25">
        <f t="shared" si="169"/>
        <v>41987</v>
      </c>
    </row>
    <row r="2176" spans="1:7">
      <c r="A2176" s="9">
        <f t="shared" si="170"/>
        <v>2014</v>
      </c>
      <c r="B2176" s="9">
        <f>VLOOKUP($C2176,Quarter_Month!$A$1:$B$13,2)</f>
        <v>4</v>
      </c>
      <c r="C2176" s="9">
        <f t="shared" si="171"/>
        <v>12</v>
      </c>
      <c r="D2176" s="9">
        <f t="shared" si="172"/>
        <v>15</v>
      </c>
      <c r="E2176" s="8" t="str">
        <f t="shared" si="173"/>
        <v>20141215</v>
      </c>
      <c r="F2176" s="24">
        <v>41988</v>
      </c>
      <c r="G2176" s="25">
        <f t="shared" si="169"/>
        <v>41988</v>
      </c>
    </row>
    <row r="2177" spans="1:7">
      <c r="A2177" s="9">
        <f t="shared" si="170"/>
        <v>2014</v>
      </c>
      <c r="B2177" s="9">
        <f>VLOOKUP($C2177,Quarter_Month!$A$1:$B$13,2)</f>
        <v>4</v>
      </c>
      <c r="C2177" s="9">
        <f t="shared" si="171"/>
        <v>12</v>
      </c>
      <c r="D2177" s="9">
        <f t="shared" si="172"/>
        <v>16</v>
      </c>
      <c r="E2177" s="8" t="str">
        <f t="shared" si="173"/>
        <v>20141216</v>
      </c>
      <c r="F2177" s="24">
        <v>41989</v>
      </c>
      <c r="G2177" s="25">
        <f t="shared" si="169"/>
        <v>41989</v>
      </c>
    </row>
    <row r="2178" spans="1:7">
      <c r="A2178" s="9">
        <f t="shared" si="170"/>
        <v>2014</v>
      </c>
      <c r="B2178" s="9">
        <f>VLOOKUP($C2178,Quarter_Month!$A$1:$B$13,2)</f>
        <v>4</v>
      </c>
      <c r="C2178" s="9">
        <f t="shared" si="171"/>
        <v>12</v>
      </c>
      <c r="D2178" s="9">
        <f t="shared" si="172"/>
        <v>17</v>
      </c>
      <c r="E2178" s="8" t="str">
        <f t="shared" si="173"/>
        <v>20141217</v>
      </c>
      <c r="F2178" s="24">
        <v>41990</v>
      </c>
      <c r="G2178" s="25">
        <f t="shared" si="169"/>
        <v>41990</v>
      </c>
    </row>
    <row r="2179" spans="1:7">
      <c r="A2179" s="9">
        <f t="shared" si="170"/>
        <v>2014</v>
      </c>
      <c r="B2179" s="9">
        <f>VLOOKUP($C2179,Quarter_Month!$A$1:$B$13,2)</f>
        <v>4</v>
      </c>
      <c r="C2179" s="9">
        <f t="shared" si="171"/>
        <v>12</v>
      </c>
      <c r="D2179" s="9">
        <f t="shared" si="172"/>
        <v>18</v>
      </c>
      <c r="E2179" s="8" t="str">
        <f t="shared" si="173"/>
        <v>20141218</v>
      </c>
      <c r="F2179" s="24">
        <v>41991</v>
      </c>
      <c r="G2179" s="25">
        <f t="shared" ref="G2179:G2242" si="174">F2179</f>
        <v>41991</v>
      </c>
    </row>
    <row r="2180" spans="1:7">
      <c r="A2180" s="9">
        <f t="shared" si="170"/>
        <v>2014</v>
      </c>
      <c r="B2180" s="9">
        <f>VLOOKUP($C2180,Quarter_Month!$A$1:$B$13,2)</f>
        <v>4</v>
      </c>
      <c r="C2180" s="9">
        <f t="shared" si="171"/>
        <v>12</v>
      </c>
      <c r="D2180" s="9">
        <f t="shared" si="172"/>
        <v>19</v>
      </c>
      <c r="E2180" s="8" t="str">
        <f t="shared" si="173"/>
        <v>20141219</v>
      </c>
      <c r="F2180" s="24">
        <v>41992</v>
      </c>
      <c r="G2180" s="25">
        <f t="shared" si="174"/>
        <v>41992</v>
      </c>
    </row>
    <row r="2181" spans="1:7">
      <c r="A2181" s="9">
        <f t="shared" si="170"/>
        <v>2014</v>
      </c>
      <c r="B2181" s="9">
        <f>VLOOKUP($C2181,Quarter_Month!$A$1:$B$13,2)</f>
        <v>4</v>
      </c>
      <c r="C2181" s="9">
        <f t="shared" si="171"/>
        <v>12</v>
      </c>
      <c r="D2181" s="9">
        <f t="shared" si="172"/>
        <v>20</v>
      </c>
      <c r="E2181" s="8" t="str">
        <f t="shared" si="173"/>
        <v>20141220</v>
      </c>
      <c r="F2181" s="24">
        <v>41993</v>
      </c>
      <c r="G2181" s="25">
        <f t="shared" si="174"/>
        <v>41993</v>
      </c>
    </row>
    <row r="2182" spans="1:7">
      <c r="A2182" s="9">
        <f t="shared" si="170"/>
        <v>2014</v>
      </c>
      <c r="B2182" s="9">
        <f>VLOOKUP($C2182,Quarter_Month!$A$1:$B$13,2)</f>
        <v>4</v>
      </c>
      <c r="C2182" s="9">
        <f t="shared" si="171"/>
        <v>12</v>
      </c>
      <c r="D2182" s="9">
        <f t="shared" si="172"/>
        <v>21</v>
      </c>
      <c r="E2182" s="8" t="str">
        <f t="shared" si="173"/>
        <v>20141221</v>
      </c>
      <c r="F2182" s="24">
        <v>41994</v>
      </c>
      <c r="G2182" s="25">
        <f t="shared" si="174"/>
        <v>41994</v>
      </c>
    </row>
    <row r="2183" spans="1:7">
      <c r="A2183" s="9">
        <f t="shared" si="170"/>
        <v>2014</v>
      </c>
      <c r="B2183" s="9">
        <f>VLOOKUP($C2183,Quarter_Month!$A$1:$B$13,2)</f>
        <v>4</v>
      </c>
      <c r="C2183" s="9">
        <f t="shared" si="171"/>
        <v>12</v>
      </c>
      <c r="D2183" s="9">
        <f t="shared" si="172"/>
        <v>22</v>
      </c>
      <c r="E2183" s="8" t="str">
        <f t="shared" si="173"/>
        <v>20141222</v>
      </c>
      <c r="F2183" s="24">
        <v>41995</v>
      </c>
      <c r="G2183" s="25">
        <f t="shared" si="174"/>
        <v>41995</v>
      </c>
    </row>
    <row r="2184" spans="1:7">
      <c r="A2184" s="9">
        <f t="shared" si="170"/>
        <v>2014</v>
      </c>
      <c r="B2184" s="9">
        <f>VLOOKUP($C2184,Quarter_Month!$A$1:$B$13,2)</f>
        <v>4</v>
      </c>
      <c r="C2184" s="9">
        <f t="shared" si="171"/>
        <v>12</v>
      </c>
      <c r="D2184" s="9">
        <f t="shared" si="172"/>
        <v>23</v>
      </c>
      <c r="E2184" s="8" t="str">
        <f t="shared" si="173"/>
        <v>20141223</v>
      </c>
      <c r="F2184" s="24">
        <v>41996</v>
      </c>
      <c r="G2184" s="25">
        <f t="shared" si="174"/>
        <v>41996</v>
      </c>
    </row>
    <row r="2185" spans="1:7">
      <c r="A2185" s="9">
        <f t="shared" si="170"/>
        <v>2014</v>
      </c>
      <c r="B2185" s="9">
        <f>VLOOKUP($C2185,Quarter_Month!$A$1:$B$13,2)</f>
        <v>4</v>
      </c>
      <c r="C2185" s="9">
        <f t="shared" si="171"/>
        <v>12</v>
      </c>
      <c r="D2185" s="9">
        <f t="shared" si="172"/>
        <v>24</v>
      </c>
      <c r="E2185" s="8" t="str">
        <f t="shared" si="173"/>
        <v>20141224</v>
      </c>
      <c r="F2185" s="24">
        <v>41997</v>
      </c>
      <c r="G2185" s="25">
        <f t="shared" si="174"/>
        <v>41997</v>
      </c>
    </row>
    <row r="2186" spans="1:7">
      <c r="A2186" s="9">
        <f t="shared" si="170"/>
        <v>2014</v>
      </c>
      <c r="B2186" s="9">
        <f>VLOOKUP($C2186,Quarter_Month!$A$1:$B$13,2)</f>
        <v>4</v>
      </c>
      <c r="C2186" s="9">
        <f t="shared" si="171"/>
        <v>12</v>
      </c>
      <c r="D2186" s="9">
        <f t="shared" si="172"/>
        <v>25</v>
      </c>
      <c r="E2186" s="8" t="str">
        <f t="shared" si="173"/>
        <v>20141225</v>
      </c>
      <c r="F2186" s="24">
        <v>41998</v>
      </c>
      <c r="G2186" s="25">
        <f t="shared" si="174"/>
        <v>41998</v>
      </c>
    </row>
    <row r="2187" spans="1:7">
      <c r="A2187" s="9">
        <f t="shared" si="170"/>
        <v>2014</v>
      </c>
      <c r="B2187" s="9">
        <f>VLOOKUP($C2187,Quarter_Month!$A$1:$B$13,2)</f>
        <v>4</v>
      </c>
      <c r="C2187" s="9">
        <f t="shared" si="171"/>
        <v>12</v>
      </c>
      <c r="D2187" s="9">
        <f t="shared" si="172"/>
        <v>26</v>
      </c>
      <c r="E2187" s="8" t="str">
        <f t="shared" si="173"/>
        <v>20141226</v>
      </c>
      <c r="F2187" s="24">
        <v>41999</v>
      </c>
      <c r="G2187" s="25">
        <f t="shared" si="174"/>
        <v>41999</v>
      </c>
    </row>
    <row r="2188" spans="1:7">
      <c r="A2188" s="9">
        <f t="shared" si="170"/>
        <v>2014</v>
      </c>
      <c r="B2188" s="9">
        <f>VLOOKUP($C2188,Quarter_Month!$A$1:$B$13,2)</f>
        <v>4</v>
      </c>
      <c r="C2188" s="9">
        <f t="shared" si="171"/>
        <v>12</v>
      </c>
      <c r="D2188" s="9">
        <f t="shared" si="172"/>
        <v>27</v>
      </c>
      <c r="E2188" s="8" t="str">
        <f t="shared" si="173"/>
        <v>20141227</v>
      </c>
      <c r="F2188" s="24">
        <v>42000</v>
      </c>
      <c r="G2188" s="25">
        <f t="shared" si="174"/>
        <v>42000</v>
      </c>
    </row>
    <row r="2189" spans="1:7">
      <c r="A2189" s="9">
        <f t="shared" si="170"/>
        <v>2014</v>
      </c>
      <c r="B2189" s="9">
        <f>VLOOKUP($C2189,Quarter_Month!$A$1:$B$13,2)</f>
        <v>4</v>
      </c>
      <c r="C2189" s="9">
        <f t="shared" si="171"/>
        <v>12</v>
      </c>
      <c r="D2189" s="9">
        <f t="shared" si="172"/>
        <v>28</v>
      </c>
      <c r="E2189" s="8" t="str">
        <f t="shared" si="173"/>
        <v>20141228</v>
      </c>
      <c r="F2189" s="24">
        <v>42001</v>
      </c>
      <c r="G2189" s="25">
        <f t="shared" si="174"/>
        <v>42001</v>
      </c>
    </row>
    <row r="2190" spans="1:7">
      <c r="A2190" s="9">
        <f t="shared" si="170"/>
        <v>2014</v>
      </c>
      <c r="B2190" s="9">
        <f>VLOOKUP($C2190,Quarter_Month!$A$1:$B$13,2)</f>
        <v>4</v>
      </c>
      <c r="C2190" s="9">
        <f t="shared" si="171"/>
        <v>12</v>
      </c>
      <c r="D2190" s="9">
        <f t="shared" si="172"/>
        <v>29</v>
      </c>
      <c r="E2190" s="8" t="str">
        <f t="shared" si="173"/>
        <v>20141229</v>
      </c>
      <c r="F2190" s="24">
        <v>42002</v>
      </c>
      <c r="G2190" s="25">
        <f t="shared" si="174"/>
        <v>42002</v>
      </c>
    </row>
    <row r="2191" spans="1:7">
      <c r="A2191" s="9">
        <f t="shared" si="170"/>
        <v>2014</v>
      </c>
      <c r="B2191" s="9">
        <f>VLOOKUP($C2191,Quarter_Month!$A$1:$B$13,2)</f>
        <v>4</v>
      </c>
      <c r="C2191" s="9">
        <f t="shared" si="171"/>
        <v>12</v>
      </c>
      <c r="D2191" s="9">
        <f t="shared" si="172"/>
        <v>30</v>
      </c>
      <c r="E2191" s="8" t="str">
        <f t="shared" si="173"/>
        <v>20141230</v>
      </c>
      <c r="F2191" s="24">
        <v>42003</v>
      </c>
      <c r="G2191" s="25">
        <f t="shared" si="174"/>
        <v>42003</v>
      </c>
    </row>
    <row r="2192" spans="1:7">
      <c r="A2192" s="9">
        <f t="shared" si="170"/>
        <v>2014</v>
      </c>
      <c r="B2192" s="9">
        <f>VLOOKUP($C2192,Quarter_Month!$A$1:$B$13,2)</f>
        <v>4</v>
      </c>
      <c r="C2192" s="9">
        <f t="shared" si="171"/>
        <v>12</v>
      </c>
      <c r="D2192" s="9">
        <f t="shared" si="172"/>
        <v>31</v>
      </c>
      <c r="E2192" s="8" t="str">
        <f t="shared" si="173"/>
        <v>20141231</v>
      </c>
      <c r="F2192" s="24">
        <v>42004</v>
      </c>
      <c r="G2192" s="25">
        <f t="shared" si="174"/>
        <v>42004</v>
      </c>
    </row>
    <row r="2193" spans="1:7">
      <c r="A2193" s="9">
        <f t="shared" ref="A2193:A2256" si="175">YEAR(F2193)</f>
        <v>2015</v>
      </c>
      <c r="B2193" s="9">
        <f>VLOOKUP($C2193,Quarter_Month!$A$1:$B$13,2)</f>
        <v>1</v>
      </c>
      <c r="C2193" s="9">
        <f t="shared" ref="C2193:C2256" si="176">MONTH(F2193)</f>
        <v>1</v>
      </c>
      <c r="D2193" s="9">
        <f t="shared" ref="D2193:D2256" si="177">DAY(F2193)</f>
        <v>1</v>
      </c>
      <c r="E2193" s="8" t="str">
        <f t="shared" ref="E2193:E2256" si="178">CONCATENATE(A2193,IF(LEN(C2193)=1,"0"&amp;C2193,C2193),IF(LEN(D2193)=1,"0"&amp;D2193,D2193))</f>
        <v>20150101</v>
      </c>
      <c r="F2193" s="24">
        <v>42005</v>
      </c>
      <c r="G2193" s="25">
        <f t="shared" si="174"/>
        <v>42005</v>
      </c>
    </row>
    <row r="2194" spans="1:7">
      <c r="A2194" s="9">
        <f t="shared" si="175"/>
        <v>2015</v>
      </c>
      <c r="B2194" s="9">
        <f>VLOOKUP($C2194,Quarter_Month!$A$1:$B$13,2)</f>
        <v>1</v>
      </c>
      <c r="C2194" s="9">
        <f t="shared" si="176"/>
        <v>1</v>
      </c>
      <c r="D2194" s="9">
        <f t="shared" si="177"/>
        <v>2</v>
      </c>
      <c r="E2194" s="8" t="str">
        <f t="shared" si="178"/>
        <v>20150102</v>
      </c>
      <c r="F2194" s="24">
        <v>42006</v>
      </c>
      <c r="G2194" s="25">
        <f t="shared" si="174"/>
        <v>42006</v>
      </c>
    </row>
    <row r="2195" spans="1:7">
      <c r="A2195" s="9">
        <f t="shared" si="175"/>
        <v>2015</v>
      </c>
      <c r="B2195" s="9">
        <f>VLOOKUP($C2195,Quarter_Month!$A$1:$B$13,2)</f>
        <v>1</v>
      </c>
      <c r="C2195" s="9">
        <f t="shared" si="176"/>
        <v>1</v>
      </c>
      <c r="D2195" s="9">
        <f t="shared" si="177"/>
        <v>3</v>
      </c>
      <c r="E2195" s="8" t="str">
        <f t="shared" si="178"/>
        <v>20150103</v>
      </c>
      <c r="F2195" s="24">
        <v>42007</v>
      </c>
      <c r="G2195" s="25">
        <f t="shared" si="174"/>
        <v>42007</v>
      </c>
    </row>
    <row r="2196" spans="1:7">
      <c r="A2196" s="9">
        <f t="shared" si="175"/>
        <v>2015</v>
      </c>
      <c r="B2196" s="9">
        <f>VLOOKUP($C2196,Quarter_Month!$A$1:$B$13,2)</f>
        <v>1</v>
      </c>
      <c r="C2196" s="9">
        <f t="shared" si="176"/>
        <v>1</v>
      </c>
      <c r="D2196" s="9">
        <f t="shared" si="177"/>
        <v>4</v>
      </c>
      <c r="E2196" s="8" t="str">
        <f t="shared" si="178"/>
        <v>20150104</v>
      </c>
      <c r="F2196" s="24">
        <v>42008</v>
      </c>
      <c r="G2196" s="25">
        <f t="shared" si="174"/>
        <v>42008</v>
      </c>
    </row>
    <row r="2197" spans="1:7">
      <c r="A2197" s="9">
        <f t="shared" si="175"/>
        <v>2015</v>
      </c>
      <c r="B2197" s="9">
        <f>VLOOKUP($C2197,Quarter_Month!$A$1:$B$13,2)</f>
        <v>1</v>
      </c>
      <c r="C2197" s="9">
        <f t="shared" si="176"/>
        <v>1</v>
      </c>
      <c r="D2197" s="9">
        <f t="shared" si="177"/>
        <v>5</v>
      </c>
      <c r="E2197" s="8" t="str">
        <f t="shared" si="178"/>
        <v>20150105</v>
      </c>
      <c r="F2197" s="24">
        <v>42009</v>
      </c>
      <c r="G2197" s="25">
        <f t="shared" si="174"/>
        <v>42009</v>
      </c>
    </row>
    <row r="2198" spans="1:7">
      <c r="A2198" s="9">
        <f t="shared" si="175"/>
        <v>2015</v>
      </c>
      <c r="B2198" s="9">
        <f>VLOOKUP($C2198,Quarter_Month!$A$1:$B$13,2)</f>
        <v>1</v>
      </c>
      <c r="C2198" s="9">
        <f t="shared" si="176"/>
        <v>1</v>
      </c>
      <c r="D2198" s="9">
        <f t="shared" si="177"/>
        <v>6</v>
      </c>
      <c r="E2198" s="8" t="str">
        <f t="shared" si="178"/>
        <v>20150106</v>
      </c>
      <c r="F2198" s="24">
        <v>42010</v>
      </c>
      <c r="G2198" s="25">
        <f t="shared" si="174"/>
        <v>42010</v>
      </c>
    </row>
    <row r="2199" spans="1:7">
      <c r="A2199" s="9">
        <f t="shared" si="175"/>
        <v>2015</v>
      </c>
      <c r="B2199" s="9">
        <f>VLOOKUP($C2199,Quarter_Month!$A$1:$B$13,2)</f>
        <v>1</v>
      </c>
      <c r="C2199" s="9">
        <f t="shared" si="176"/>
        <v>1</v>
      </c>
      <c r="D2199" s="9">
        <f t="shared" si="177"/>
        <v>7</v>
      </c>
      <c r="E2199" s="8" t="str">
        <f t="shared" si="178"/>
        <v>20150107</v>
      </c>
      <c r="F2199" s="24">
        <v>42011</v>
      </c>
      <c r="G2199" s="25">
        <f t="shared" si="174"/>
        <v>42011</v>
      </c>
    </row>
    <row r="2200" spans="1:7">
      <c r="A2200" s="9">
        <f t="shared" si="175"/>
        <v>2015</v>
      </c>
      <c r="B2200" s="9">
        <f>VLOOKUP($C2200,Quarter_Month!$A$1:$B$13,2)</f>
        <v>1</v>
      </c>
      <c r="C2200" s="9">
        <f t="shared" si="176"/>
        <v>1</v>
      </c>
      <c r="D2200" s="9">
        <f t="shared" si="177"/>
        <v>8</v>
      </c>
      <c r="E2200" s="8" t="str">
        <f t="shared" si="178"/>
        <v>20150108</v>
      </c>
      <c r="F2200" s="24">
        <v>42012</v>
      </c>
      <c r="G2200" s="25">
        <f t="shared" si="174"/>
        <v>42012</v>
      </c>
    </row>
    <row r="2201" spans="1:7">
      <c r="A2201" s="9">
        <f t="shared" si="175"/>
        <v>2015</v>
      </c>
      <c r="B2201" s="9">
        <f>VLOOKUP($C2201,Quarter_Month!$A$1:$B$13,2)</f>
        <v>1</v>
      </c>
      <c r="C2201" s="9">
        <f t="shared" si="176"/>
        <v>1</v>
      </c>
      <c r="D2201" s="9">
        <f t="shared" si="177"/>
        <v>9</v>
      </c>
      <c r="E2201" s="8" t="str">
        <f t="shared" si="178"/>
        <v>20150109</v>
      </c>
      <c r="F2201" s="24">
        <v>42013</v>
      </c>
      <c r="G2201" s="25">
        <f t="shared" si="174"/>
        <v>42013</v>
      </c>
    </row>
    <row r="2202" spans="1:7">
      <c r="A2202" s="9">
        <f t="shared" si="175"/>
        <v>2015</v>
      </c>
      <c r="B2202" s="9">
        <f>VLOOKUP($C2202,Quarter_Month!$A$1:$B$13,2)</f>
        <v>1</v>
      </c>
      <c r="C2202" s="9">
        <f t="shared" si="176"/>
        <v>1</v>
      </c>
      <c r="D2202" s="9">
        <f t="shared" si="177"/>
        <v>10</v>
      </c>
      <c r="E2202" s="8" t="str">
        <f t="shared" si="178"/>
        <v>20150110</v>
      </c>
      <c r="F2202" s="24">
        <v>42014</v>
      </c>
      <c r="G2202" s="25">
        <f t="shared" si="174"/>
        <v>42014</v>
      </c>
    </row>
    <row r="2203" spans="1:7">
      <c r="A2203" s="9">
        <f t="shared" si="175"/>
        <v>2015</v>
      </c>
      <c r="B2203" s="9">
        <f>VLOOKUP($C2203,Quarter_Month!$A$1:$B$13,2)</f>
        <v>1</v>
      </c>
      <c r="C2203" s="9">
        <f t="shared" si="176"/>
        <v>1</v>
      </c>
      <c r="D2203" s="9">
        <f t="shared" si="177"/>
        <v>11</v>
      </c>
      <c r="E2203" s="8" t="str">
        <f t="shared" si="178"/>
        <v>20150111</v>
      </c>
      <c r="F2203" s="24">
        <v>42015</v>
      </c>
      <c r="G2203" s="25">
        <f t="shared" si="174"/>
        <v>42015</v>
      </c>
    </row>
    <row r="2204" spans="1:7">
      <c r="A2204" s="9">
        <f t="shared" si="175"/>
        <v>2015</v>
      </c>
      <c r="B2204" s="9">
        <f>VLOOKUP($C2204,Quarter_Month!$A$1:$B$13,2)</f>
        <v>1</v>
      </c>
      <c r="C2204" s="9">
        <f t="shared" si="176"/>
        <v>1</v>
      </c>
      <c r="D2204" s="9">
        <f t="shared" si="177"/>
        <v>12</v>
      </c>
      <c r="E2204" s="8" t="str">
        <f t="shared" si="178"/>
        <v>20150112</v>
      </c>
      <c r="F2204" s="24">
        <v>42016</v>
      </c>
      <c r="G2204" s="25">
        <f t="shared" si="174"/>
        <v>42016</v>
      </c>
    </row>
    <row r="2205" spans="1:7">
      <c r="A2205" s="9">
        <f t="shared" si="175"/>
        <v>2015</v>
      </c>
      <c r="B2205" s="9">
        <f>VLOOKUP($C2205,Quarter_Month!$A$1:$B$13,2)</f>
        <v>1</v>
      </c>
      <c r="C2205" s="9">
        <f t="shared" si="176"/>
        <v>1</v>
      </c>
      <c r="D2205" s="9">
        <f t="shared" si="177"/>
        <v>13</v>
      </c>
      <c r="E2205" s="8" t="str">
        <f t="shared" si="178"/>
        <v>20150113</v>
      </c>
      <c r="F2205" s="24">
        <v>42017</v>
      </c>
      <c r="G2205" s="25">
        <f t="shared" si="174"/>
        <v>42017</v>
      </c>
    </row>
    <row r="2206" spans="1:7">
      <c r="A2206" s="9">
        <f t="shared" si="175"/>
        <v>2015</v>
      </c>
      <c r="B2206" s="9">
        <f>VLOOKUP($C2206,Quarter_Month!$A$1:$B$13,2)</f>
        <v>1</v>
      </c>
      <c r="C2206" s="9">
        <f t="shared" si="176"/>
        <v>1</v>
      </c>
      <c r="D2206" s="9">
        <f t="shared" si="177"/>
        <v>14</v>
      </c>
      <c r="E2206" s="8" t="str">
        <f t="shared" si="178"/>
        <v>20150114</v>
      </c>
      <c r="F2206" s="24">
        <v>42018</v>
      </c>
      <c r="G2206" s="25">
        <f t="shared" si="174"/>
        <v>42018</v>
      </c>
    </row>
    <row r="2207" spans="1:7">
      <c r="A2207" s="9">
        <f t="shared" si="175"/>
        <v>2015</v>
      </c>
      <c r="B2207" s="9">
        <f>VLOOKUP($C2207,Quarter_Month!$A$1:$B$13,2)</f>
        <v>1</v>
      </c>
      <c r="C2207" s="9">
        <f t="shared" si="176"/>
        <v>1</v>
      </c>
      <c r="D2207" s="9">
        <f t="shared" si="177"/>
        <v>15</v>
      </c>
      <c r="E2207" s="8" t="str">
        <f t="shared" si="178"/>
        <v>20150115</v>
      </c>
      <c r="F2207" s="24">
        <v>42019</v>
      </c>
      <c r="G2207" s="25">
        <f t="shared" si="174"/>
        <v>42019</v>
      </c>
    </row>
    <row r="2208" spans="1:7">
      <c r="A2208" s="9">
        <f t="shared" si="175"/>
        <v>2015</v>
      </c>
      <c r="B2208" s="9">
        <f>VLOOKUP($C2208,Quarter_Month!$A$1:$B$13,2)</f>
        <v>1</v>
      </c>
      <c r="C2208" s="9">
        <f t="shared" si="176"/>
        <v>1</v>
      </c>
      <c r="D2208" s="9">
        <f t="shared" si="177"/>
        <v>16</v>
      </c>
      <c r="E2208" s="8" t="str">
        <f t="shared" si="178"/>
        <v>20150116</v>
      </c>
      <c r="F2208" s="24">
        <v>42020</v>
      </c>
      <c r="G2208" s="25">
        <f t="shared" si="174"/>
        <v>42020</v>
      </c>
    </row>
    <row r="2209" spans="1:7">
      <c r="A2209" s="9">
        <f t="shared" si="175"/>
        <v>2015</v>
      </c>
      <c r="B2209" s="9">
        <f>VLOOKUP($C2209,Quarter_Month!$A$1:$B$13,2)</f>
        <v>1</v>
      </c>
      <c r="C2209" s="9">
        <f t="shared" si="176"/>
        <v>1</v>
      </c>
      <c r="D2209" s="9">
        <f t="shared" si="177"/>
        <v>17</v>
      </c>
      <c r="E2209" s="8" t="str">
        <f t="shared" si="178"/>
        <v>20150117</v>
      </c>
      <c r="F2209" s="24">
        <v>42021</v>
      </c>
      <c r="G2209" s="25">
        <f t="shared" si="174"/>
        <v>42021</v>
      </c>
    </row>
    <row r="2210" spans="1:7">
      <c r="A2210" s="9">
        <f t="shared" si="175"/>
        <v>2015</v>
      </c>
      <c r="B2210" s="9">
        <f>VLOOKUP($C2210,Quarter_Month!$A$1:$B$13,2)</f>
        <v>1</v>
      </c>
      <c r="C2210" s="9">
        <f t="shared" si="176"/>
        <v>1</v>
      </c>
      <c r="D2210" s="9">
        <f t="shared" si="177"/>
        <v>18</v>
      </c>
      <c r="E2210" s="8" t="str">
        <f t="shared" si="178"/>
        <v>20150118</v>
      </c>
      <c r="F2210" s="24">
        <v>42022</v>
      </c>
      <c r="G2210" s="25">
        <f t="shared" si="174"/>
        <v>42022</v>
      </c>
    </row>
    <row r="2211" spans="1:7">
      <c r="A2211" s="9">
        <f t="shared" si="175"/>
        <v>2015</v>
      </c>
      <c r="B2211" s="9">
        <f>VLOOKUP($C2211,Quarter_Month!$A$1:$B$13,2)</f>
        <v>1</v>
      </c>
      <c r="C2211" s="9">
        <f t="shared" si="176"/>
        <v>1</v>
      </c>
      <c r="D2211" s="9">
        <f t="shared" si="177"/>
        <v>19</v>
      </c>
      <c r="E2211" s="8" t="str">
        <f t="shared" si="178"/>
        <v>20150119</v>
      </c>
      <c r="F2211" s="24">
        <v>42023</v>
      </c>
      <c r="G2211" s="25">
        <f t="shared" si="174"/>
        <v>42023</v>
      </c>
    </row>
    <row r="2212" spans="1:7">
      <c r="A2212" s="9">
        <f t="shared" si="175"/>
        <v>2015</v>
      </c>
      <c r="B2212" s="9">
        <f>VLOOKUP($C2212,Quarter_Month!$A$1:$B$13,2)</f>
        <v>1</v>
      </c>
      <c r="C2212" s="9">
        <f t="shared" si="176"/>
        <v>1</v>
      </c>
      <c r="D2212" s="9">
        <f t="shared" si="177"/>
        <v>20</v>
      </c>
      <c r="E2212" s="8" t="str">
        <f t="shared" si="178"/>
        <v>20150120</v>
      </c>
      <c r="F2212" s="24">
        <v>42024</v>
      </c>
      <c r="G2212" s="25">
        <f t="shared" si="174"/>
        <v>42024</v>
      </c>
    </row>
    <row r="2213" spans="1:7">
      <c r="A2213" s="9">
        <f t="shared" si="175"/>
        <v>2015</v>
      </c>
      <c r="B2213" s="9">
        <f>VLOOKUP($C2213,Quarter_Month!$A$1:$B$13,2)</f>
        <v>1</v>
      </c>
      <c r="C2213" s="9">
        <f t="shared" si="176"/>
        <v>1</v>
      </c>
      <c r="D2213" s="9">
        <f t="shared" si="177"/>
        <v>21</v>
      </c>
      <c r="E2213" s="8" t="str">
        <f t="shared" si="178"/>
        <v>20150121</v>
      </c>
      <c r="F2213" s="24">
        <v>42025</v>
      </c>
      <c r="G2213" s="25">
        <f t="shared" si="174"/>
        <v>42025</v>
      </c>
    </row>
    <row r="2214" spans="1:7">
      <c r="A2214" s="9">
        <f t="shared" si="175"/>
        <v>2015</v>
      </c>
      <c r="B2214" s="9">
        <f>VLOOKUP($C2214,Quarter_Month!$A$1:$B$13,2)</f>
        <v>1</v>
      </c>
      <c r="C2214" s="9">
        <f t="shared" si="176"/>
        <v>1</v>
      </c>
      <c r="D2214" s="9">
        <f t="shared" si="177"/>
        <v>22</v>
      </c>
      <c r="E2214" s="8" t="str">
        <f t="shared" si="178"/>
        <v>20150122</v>
      </c>
      <c r="F2214" s="24">
        <v>42026</v>
      </c>
      <c r="G2214" s="25">
        <f t="shared" si="174"/>
        <v>42026</v>
      </c>
    </row>
    <row r="2215" spans="1:7">
      <c r="A2215" s="9">
        <f t="shared" si="175"/>
        <v>2015</v>
      </c>
      <c r="B2215" s="9">
        <f>VLOOKUP($C2215,Quarter_Month!$A$1:$B$13,2)</f>
        <v>1</v>
      </c>
      <c r="C2215" s="9">
        <f t="shared" si="176"/>
        <v>1</v>
      </c>
      <c r="D2215" s="9">
        <f t="shared" si="177"/>
        <v>23</v>
      </c>
      <c r="E2215" s="8" t="str">
        <f t="shared" si="178"/>
        <v>20150123</v>
      </c>
      <c r="F2215" s="24">
        <v>42027</v>
      </c>
      <c r="G2215" s="25">
        <f t="shared" si="174"/>
        <v>42027</v>
      </c>
    </row>
    <row r="2216" spans="1:7">
      <c r="A2216" s="9">
        <f t="shared" si="175"/>
        <v>2015</v>
      </c>
      <c r="B2216" s="9">
        <f>VLOOKUP($C2216,Quarter_Month!$A$1:$B$13,2)</f>
        <v>1</v>
      </c>
      <c r="C2216" s="9">
        <f t="shared" si="176"/>
        <v>1</v>
      </c>
      <c r="D2216" s="9">
        <f t="shared" si="177"/>
        <v>24</v>
      </c>
      <c r="E2216" s="8" t="str">
        <f t="shared" si="178"/>
        <v>20150124</v>
      </c>
      <c r="F2216" s="24">
        <v>42028</v>
      </c>
      <c r="G2216" s="25">
        <f t="shared" si="174"/>
        <v>42028</v>
      </c>
    </row>
    <row r="2217" spans="1:7">
      <c r="A2217" s="9">
        <f t="shared" si="175"/>
        <v>2015</v>
      </c>
      <c r="B2217" s="9">
        <f>VLOOKUP($C2217,Quarter_Month!$A$1:$B$13,2)</f>
        <v>1</v>
      </c>
      <c r="C2217" s="9">
        <f t="shared" si="176"/>
        <v>1</v>
      </c>
      <c r="D2217" s="9">
        <f t="shared" si="177"/>
        <v>25</v>
      </c>
      <c r="E2217" s="8" t="str">
        <f t="shared" si="178"/>
        <v>20150125</v>
      </c>
      <c r="F2217" s="24">
        <v>42029</v>
      </c>
      <c r="G2217" s="25">
        <f t="shared" si="174"/>
        <v>42029</v>
      </c>
    </row>
    <row r="2218" spans="1:7">
      <c r="A2218" s="9">
        <f t="shared" si="175"/>
        <v>2015</v>
      </c>
      <c r="B2218" s="9">
        <f>VLOOKUP($C2218,Quarter_Month!$A$1:$B$13,2)</f>
        <v>1</v>
      </c>
      <c r="C2218" s="9">
        <f t="shared" si="176"/>
        <v>1</v>
      </c>
      <c r="D2218" s="9">
        <f t="shared" si="177"/>
        <v>26</v>
      </c>
      <c r="E2218" s="8" t="str">
        <f t="shared" si="178"/>
        <v>20150126</v>
      </c>
      <c r="F2218" s="24">
        <v>42030</v>
      </c>
      <c r="G2218" s="25">
        <f t="shared" si="174"/>
        <v>42030</v>
      </c>
    </row>
    <row r="2219" spans="1:7">
      <c r="A2219" s="9">
        <f t="shared" si="175"/>
        <v>2015</v>
      </c>
      <c r="B2219" s="9">
        <f>VLOOKUP($C2219,Quarter_Month!$A$1:$B$13,2)</f>
        <v>1</v>
      </c>
      <c r="C2219" s="9">
        <f t="shared" si="176"/>
        <v>1</v>
      </c>
      <c r="D2219" s="9">
        <f t="shared" si="177"/>
        <v>27</v>
      </c>
      <c r="E2219" s="8" t="str">
        <f t="shared" si="178"/>
        <v>20150127</v>
      </c>
      <c r="F2219" s="24">
        <v>42031</v>
      </c>
      <c r="G2219" s="25">
        <f t="shared" si="174"/>
        <v>42031</v>
      </c>
    </row>
    <row r="2220" spans="1:7">
      <c r="A2220" s="9">
        <f t="shared" si="175"/>
        <v>2015</v>
      </c>
      <c r="B2220" s="9">
        <f>VLOOKUP($C2220,Quarter_Month!$A$1:$B$13,2)</f>
        <v>1</v>
      </c>
      <c r="C2220" s="9">
        <f t="shared" si="176"/>
        <v>1</v>
      </c>
      <c r="D2220" s="9">
        <f t="shared" si="177"/>
        <v>28</v>
      </c>
      <c r="E2220" s="8" t="str">
        <f t="shared" si="178"/>
        <v>20150128</v>
      </c>
      <c r="F2220" s="24">
        <v>42032</v>
      </c>
      <c r="G2220" s="25">
        <f t="shared" si="174"/>
        <v>42032</v>
      </c>
    </row>
    <row r="2221" spans="1:7">
      <c r="A2221" s="9">
        <f t="shared" si="175"/>
        <v>2015</v>
      </c>
      <c r="B2221" s="9">
        <f>VLOOKUP($C2221,Quarter_Month!$A$1:$B$13,2)</f>
        <v>1</v>
      </c>
      <c r="C2221" s="9">
        <f t="shared" si="176"/>
        <v>1</v>
      </c>
      <c r="D2221" s="9">
        <f t="shared" si="177"/>
        <v>29</v>
      </c>
      <c r="E2221" s="8" t="str">
        <f t="shared" si="178"/>
        <v>20150129</v>
      </c>
      <c r="F2221" s="24">
        <v>42033</v>
      </c>
      <c r="G2221" s="25">
        <f t="shared" si="174"/>
        <v>42033</v>
      </c>
    </row>
    <row r="2222" spans="1:7">
      <c r="A2222" s="9">
        <f t="shared" si="175"/>
        <v>2015</v>
      </c>
      <c r="B2222" s="9">
        <f>VLOOKUP($C2222,Quarter_Month!$A$1:$B$13,2)</f>
        <v>1</v>
      </c>
      <c r="C2222" s="9">
        <f t="shared" si="176"/>
        <v>1</v>
      </c>
      <c r="D2222" s="9">
        <f t="shared" si="177"/>
        <v>30</v>
      </c>
      <c r="E2222" s="8" t="str">
        <f t="shared" si="178"/>
        <v>20150130</v>
      </c>
      <c r="F2222" s="24">
        <v>42034</v>
      </c>
      <c r="G2222" s="25">
        <f t="shared" si="174"/>
        <v>42034</v>
      </c>
    </row>
    <row r="2223" spans="1:7">
      <c r="A2223" s="9">
        <f t="shared" si="175"/>
        <v>2015</v>
      </c>
      <c r="B2223" s="9">
        <f>VLOOKUP($C2223,Quarter_Month!$A$1:$B$13,2)</f>
        <v>1</v>
      </c>
      <c r="C2223" s="9">
        <f t="shared" si="176"/>
        <v>1</v>
      </c>
      <c r="D2223" s="9">
        <f t="shared" si="177"/>
        <v>31</v>
      </c>
      <c r="E2223" s="8" t="str">
        <f t="shared" si="178"/>
        <v>20150131</v>
      </c>
      <c r="F2223" s="24">
        <v>42035</v>
      </c>
      <c r="G2223" s="25">
        <f t="shared" si="174"/>
        <v>42035</v>
      </c>
    </row>
    <row r="2224" spans="1:7">
      <c r="A2224" s="9">
        <f t="shared" si="175"/>
        <v>2015</v>
      </c>
      <c r="B2224" s="9">
        <f>VLOOKUP($C2224,Quarter_Month!$A$1:$B$13,2)</f>
        <v>1</v>
      </c>
      <c r="C2224" s="9">
        <f t="shared" si="176"/>
        <v>2</v>
      </c>
      <c r="D2224" s="9">
        <f t="shared" si="177"/>
        <v>1</v>
      </c>
      <c r="E2224" s="8" t="str">
        <f t="shared" si="178"/>
        <v>20150201</v>
      </c>
      <c r="F2224" s="24">
        <v>42036</v>
      </c>
      <c r="G2224" s="25">
        <f t="shared" si="174"/>
        <v>42036</v>
      </c>
    </row>
    <row r="2225" spans="1:7">
      <c r="A2225" s="9">
        <f t="shared" si="175"/>
        <v>2015</v>
      </c>
      <c r="B2225" s="9">
        <f>VLOOKUP($C2225,Quarter_Month!$A$1:$B$13,2)</f>
        <v>1</v>
      </c>
      <c r="C2225" s="9">
        <f t="shared" si="176"/>
        <v>2</v>
      </c>
      <c r="D2225" s="9">
        <f t="shared" si="177"/>
        <v>2</v>
      </c>
      <c r="E2225" s="8" t="str">
        <f t="shared" si="178"/>
        <v>20150202</v>
      </c>
      <c r="F2225" s="24">
        <v>42037</v>
      </c>
      <c r="G2225" s="25">
        <f t="shared" si="174"/>
        <v>42037</v>
      </c>
    </row>
    <row r="2226" spans="1:7">
      <c r="A2226" s="9">
        <f t="shared" si="175"/>
        <v>2015</v>
      </c>
      <c r="B2226" s="9">
        <f>VLOOKUP($C2226,Quarter_Month!$A$1:$B$13,2)</f>
        <v>1</v>
      </c>
      <c r="C2226" s="9">
        <f t="shared" si="176"/>
        <v>2</v>
      </c>
      <c r="D2226" s="9">
        <f t="shared" si="177"/>
        <v>3</v>
      </c>
      <c r="E2226" s="8" t="str">
        <f t="shared" si="178"/>
        <v>20150203</v>
      </c>
      <c r="F2226" s="24">
        <v>42038</v>
      </c>
      <c r="G2226" s="25">
        <f t="shared" si="174"/>
        <v>42038</v>
      </c>
    </row>
    <row r="2227" spans="1:7">
      <c r="A2227" s="9">
        <f t="shared" si="175"/>
        <v>2015</v>
      </c>
      <c r="B2227" s="9">
        <f>VLOOKUP($C2227,Quarter_Month!$A$1:$B$13,2)</f>
        <v>1</v>
      </c>
      <c r="C2227" s="9">
        <f t="shared" si="176"/>
        <v>2</v>
      </c>
      <c r="D2227" s="9">
        <f t="shared" si="177"/>
        <v>4</v>
      </c>
      <c r="E2227" s="8" t="str">
        <f t="shared" si="178"/>
        <v>20150204</v>
      </c>
      <c r="F2227" s="24">
        <v>42039</v>
      </c>
      <c r="G2227" s="25">
        <f t="shared" si="174"/>
        <v>42039</v>
      </c>
    </row>
    <row r="2228" spans="1:7">
      <c r="A2228" s="9">
        <f t="shared" si="175"/>
        <v>2015</v>
      </c>
      <c r="B2228" s="9">
        <f>VLOOKUP($C2228,Quarter_Month!$A$1:$B$13,2)</f>
        <v>1</v>
      </c>
      <c r="C2228" s="9">
        <f t="shared" si="176"/>
        <v>2</v>
      </c>
      <c r="D2228" s="9">
        <f t="shared" si="177"/>
        <v>5</v>
      </c>
      <c r="E2228" s="8" t="str">
        <f t="shared" si="178"/>
        <v>20150205</v>
      </c>
      <c r="F2228" s="24">
        <v>42040</v>
      </c>
      <c r="G2228" s="25">
        <f t="shared" si="174"/>
        <v>42040</v>
      </c>
    </row>
    <row r="2229" spans="1:7">
      <c r="A2229" s="9">
        <f t="shared" si="175"/>
        <v>2015</v>
      </c>
      <c r="B2229" s="9">
        <f>VLOOKUP($C2229,Quarter_Month!$A$1:$B$13,2)</f>
        <v>1</v>
      </c>
      <c r="C2229" s="9">
        <f t="shared" si="176"/>
        <v>2</v>
      </c>
      <c r="D2229" s="9">
        <f t="shared" si="177"/>
        <v>6</v>
      </c>
      <c r="E2229" s="8" t="str">
        <f t="shared" si="178"/>
        <v>20150206</v>
      </c>
      <c r="F2229" s="24">
        <v>42041</v>
      </c>
      <c r="G2229" s="25">
        <f t="shared" si="174"/>
        <v>42041</v>
      </c>
    </row>
    <row r="2230" spans="1:7">
      <c r="A2230" s="9">
        <f t="shared" si="175"/>
        <v>2015</v>
      </c>
      <c r="B2230" s="9">
        <f>VLOOKUP($C2230,Quarter_Month!$A$1:$B$13,2)</f>
        <v>1</v>
      </c>
      <c r="C2230" s="9">
        <f t="shared" si="176"/>
        <v>2</v>
      </c>
      <c r="D2230" s="9">
        <f t="shared" si="177"/>
        <v>7</v>
      </c>
      <c r="E2230" s="8" t="str">
        <f t="shared" si="178"/>
        <v>20150207</v>
      </c>
      <c r="F2230" s="24">
        <v>42042</v>
      </c>
      <c r="G2230" s="25">
        <f t="shared" si="174"/>
        <v>42042</v>
      </c>
    </row>
    <row r="2231" spans="1:7">
      <c r="A2231" s="9">
        <f t="shared" si="175"/>
        <v>2015</v>
      </c>
      <c r="B2231" s="9">
        <f>VLOOKUP($C2231,Quarter_Month!$A$1:$B$13,2)</f>
        <v>1</v>
      </c>
      <c r="C2231" s="9">
        <f t="shared" si="176"/>
        <v>2</v>
      </c>
      <c r="D2231" s="9">
        <f t="shared" si="177"/>
        <v>8</v>
      </c>
      <c r="E2231" s="8" t="str">
        <f t="shared" si="178"/>
        <v>20150208</v>
      </c>
      <c r="F2231" s="24">
        <v>42043</v>
      </c>
      <c r="G2231" s="25">
        <f t="shared" si="174"/>
        <v>42043</v>
      </c>
    </row>
    <row r="2232" spans="1:7">
      <c r="A2232" s="9">
        <f t="shared" si="175"/>
        <v>2015</v>
      </c>
      <c r="B2232" s="9">
        <f>VLOOKUP($C2232,Quarter_Month!$A$1:$B$13,2)</f>
        <v>1</v>
      </c>
      <c r="C2232" s="9">
        <f t="shared" si="176"/>
        <v>2</v>
      </c>
      <c r="D2232" s="9">
        <f t="shared" si="177"/>
        <v>9</v>
      </c>
      <c r="E2232" s="8" t="str">
        <f t="shared" si="178"/>
        <v>20150209</v>
      </c>
      <c r="F2232" s="24">
        <v>42044</v>
      </c>
      <c r="G2232" s="25">
        <f t="shared" si="174"/>
        <v>42044</v>
      </c>
    </row>
    <row r="2233" spans="1:7">
      <c r="A2233" s="9">
        <f t="shared" si="175"/>
        <v>2015</v>
      </c>
      <c r="B2233" s="9">
        <f>VLOOKUP($C2233,Quarter_Month!$A$1:$B$13,2)</f>
        <v>1</v>
      </c>
      <c r="C2233" s="9">
        <f t="shared" si="176"/>
        <v>2</v>
      </c>
      <c r="D2233" s="9">
        <f t="shared" si="177"/>
        <v>10</v>
      </c>
      <c r="E2233" s="8" t="str">
        <f t="shared" si="178"/>
        <v>20150210</v>
      </c>
      <c r="F2233" s="24">
        <v>42045</v>
      </c>
      <c r="G2233" s="25">
        <f t="shared" si="174"/>
        <v>42045</v>
      </c>
    </row>
    <row r="2234" spans="1:7">
      <c r="A2234" s="9">
        <f t="shared" si="175"/>
        <v>2015</v>
      </c>
      <c r="B2234" s="9">
        <f>VLOOKUP($C2234,Quarter_Month!$A$1:$B$13,2)</f>
        <v>1</v>
      </c>
      <c r="C2234" s="9">
        <f t="shared" si="176"/>
        <v>2</v>
      </c>
      <c r="D2234" s="9">
        <f t="shared" si="177"/>
        <v>11</v>
      </c>
      <c r="E2234" s="8" t="str">
        <f t="shared" si="178"/>
        <v>20150211</v>
      </c>
      <c r="F2234" s="24">
        <v>42046</v>
      </c>
      <c r="G2234" s="25">
        <f t="shared" si="174"/>
        <v>42046</v>
      </c>
    </row>
    <row r="2235" spans="1:7">
      <c r="A2235" s="9">
        <f t="shared" si="175"/>
        <v>2015</v>
      </c>
      <c r="B2235" s="9">
        <f>VLOOKUP($C2235,Quarter_Month!$A$1:$B$13,2)</f>
        <v>1</v>
      </c>
      <c r="C2235" s="9">
        <f t="shared" si="176"/>
        <v>2</v>
      </c>
      <c r="D2235" s="9">
        <f t="shared" si="177"/>
        <v>12</v>
      </c>
      <c r="E2235" s="8" t="str">
        <f t="shared" si="178"/>
        <v>20150212</v>
      </c>
      <c r="F2235" s="24">
        <v>42047</v>
      </c>
      <c r="G2235" s="25">
        <f t="shared" si="174"/>
        <v>42047</v>
      </c>
    </row>
    <row r="2236" spans="1:7">
      <c r="A2236" s="9">
        <f t="shared" si="175"/>
        <v>2015</v>
      </c>
      <c r="B2236" s="9">
        <f>VLOOKUP($C2236,Quarter_Month!$A$1:$B$13,2)</f>
        <v>1</v>
      </c>
      <c r="C2236" s="9">
        <f t="shared" si="176"/>
        <v>2</v>
      </c>
      <c r="D2236" s="9">
        <f t="shared" si="177"/>
        <v>13</v>
      </c>
      <c r="E2236" s="8" t="str">
        <f t="shared" si="178"/>
        <v>20150213</v>
      </c>
      <c r="F2236" s="24">
        <v>42048</v>
      </c>
      <c r="G2236" s="25">
        <f t="shared" si="174"/>
        <v>42048</v>
      </c>
    </row>
    <row r="2237" spans="1:7">
      <c r="A2237" s="9">
        <f t="shared" si="175"/>
        <v>2015</v>
      </c>
      <c r="B2237" s="9">
        <f>VLOOKUP($C2237,Quarter_Month!$A$1:$B$13,2)</f>
        <v>1</v>
      </c>
      <c r="C2237" s="9">
        <f t="shared" si="176"/>
        <v>2</v>
      </c>
      <c r="D2237" s="9">
        <f t="shared" si="177"/>
        <v>14</v>
      </c>
      <c r="E2237" s="8" t="str">
        <f t="shared" si="178"/>
        <v>20150214</v>
      </c>
      <c r="F2237" s="24">
        <v>42049</v>
      </c>
      <c r="G2237" s="25">
        <f t="shared" si="174"/>
        <v>42049</v>
      </c>
    </row>
    <row r="2238" spans="1:7">
      <c r="A2238" s="9">
        <f t="shared" si="175"/>
        <v>2015</v>
      </c>
      <c r="B2238" s="9">
        <f>VLOOKUP($C2238,Quarter_Month!$A$1:$B$13,2)</f>
        <v>1</v>
      </c>
      <c r="C2238" s="9">
        <f t="shared" si="176"/>
        <v>2</v>
      </c>
      <c r="D2238" s="9">
        <f t="shared" si="177"/>
        <v>15</v>
      </c>
      <c r="E2238" s="8" t="str">
        <f t="shared" si="178"/>
        <v>20150215</v>
      </c>
      <c r="F2238" s="24">
        <v>42050</v>
      </c>
      <c r="G2238" s="25">
        <f t="shared" si="174"/>
        <v>42050</v>
      </c>
    </row>
    <row r="2239" spans="1:7">
      <c r="A2239" s="9">
        <f t="shared" si="175"/>
        <v>2015</v>
      </c>
      <c r="B2239" s="9">
        <f>VLOOKUP($C2239,Quarter_Month!$A$1:$B$13,2)</f>
        <v>1</v>
      </c>
      <c r="C2239" s="9">
        <f t="shared" si="176"/>
        <v>2</v>
      </c>
      <c r="D2239" s="9">
        <f t="shared" si="177"/>
        <v>16</v>
      </c>
      <c r="E2239" s="8" t="str">
        <f t="shared" si="178"/>
        <v>20150216</v>
      </c>
      <c r="F2239" s="24">
        <v>42051</v>
      </c>
      <c r="G2239" s="25">
        <f t="shared" si="174"/>
        <v>42051</v>
      </c>
    </row>
    <row r="2240" spans="1:7">
      <c r="A2240" s="9">
        <f t="shared" si="175"/>
        <v>2015</v>
      </c>
      <c r="B2240" s="9">
        <f>VLOOKUP($C2240,Quarter_Month!$A$1:$B$13,2)</f>
        <v>1</v>
      </c>
      <c r="C2240" s="9">
        <f t="shared" si="176"/>
        <v>2</v>
      </c>
      <c r="D2240" s="9">
        <f t="shared" si="177"/>
        <v>17</v>
      </c>
      <c r="E2240" s="8" t="str">
        <f t="shared" si="178"/>
        <v>20150217</v>
      </c>
      <c r="F2240" s="24">
        <v>42052</v>
      </c>
      <c r="G2240" s="25">
        <f t="shared" si="174"/>
        <v>42052</v>
      </c>
    </row>
    <row r="2241" spans="1:7">
      <c r="A2241" s="9">
        <f t="shared" si="175"/>
        <v>2015</v>
      </c>
      <c r="B2241" s="9">
        <f>VLOOKUP($C2241,Quarter_Month!$A$1:$B$13,2)</f>
        <v>1</v>
      </c>
      <c r="C2241" s="9">
        <f t="shared" si="176"/>
        <v>2</v>
      </c>
      <c r="D2241" s="9">
        <f t="shared" si="177"/>
        <v>18</v>
      </c>
      <c r="E2241" s="8" t="str">
        <f t="shared" si="178"/>
        <v>20150218</v>
      </c>
      <c r="F2241" s="24">
        <v>42053</v>
      </c>
      <c r="G2241" s="25">
        <f t="shared" si="174"/>
        <v>42053</v>
      </c>
    </row>
    <row r="2242" spans="1:7">
      <c r="A2242" s="9">
        <f t="shared" si="175"/>
        <v>2015</v>
      </c>
      <c r="B2242" s="9">
        <f>VLOOKUP($C2242,Quarter_Month!$A$1:$B$13,2)</f>
        <v>1</v>
      </c>
      <c r="C2242" s="9">
        <f t="shared" si="176"/>
        <v>2</v>
      </c>
      <c r="D2242" s="9">
        <f t="shared" si="177"/>
        <v>19</v>
      </c>
      <c r="E2242" s="8" t="str">
        <f t="shared" si="178"/>
        <v>20150219</v>
      </c>
      <c r="F2242" s="24">
        <v>42054</v>
      </c>
      <c r="G2242" s="25">
        <f t="shared" si="174"/>
        <v>42054</v>
      </c>
    </row>
    <row r="2243" spans="1:7">
      <c r="A2243" s="9">
        <f t="shared" si="175"/>
        <v>2015</v>
      </c>
      <c r="B2243" s="9">
        <f>VLOOKUP($C2243,Quarter_Month!$A$1:$B$13,2)</f>
        <v>1</v>
      </c>
      <c r="C2243" s="9">
        <f t="shared" si="176"/>
        <v>2</v>
      </c>
      <c r="D2243" s="9">
        <f t="shared" si="177"/>
        <v>20</v>
      </c>
      <c r="E2243" s="8" t="str">
        <f t="shared" si="178"/>
        <v>20150220</v>
      </c>
      <c r="F2243" s="24">
        <v>42055</v>
      </c>
      <c r="G2243" s="25">
        <f t="shared" ref="G2243:G2306" si="179">F2243</f>
        <v>42055</v>
      </c>
    </row>
    <row r="2244" spans="1:7">
      <c r="A2244" s="9">
        <f t="shared" si="175"/>
        <v>2015</v>
      </c>
      <c r="B2244" s="9">
        <f>VLOOKUP($C2244,Quarter_Month!$A$1:$B$13,2)</f>
        <v>1</v>
      </c>
      <c r="C2244" s="9">
        <f t="shared" si="176"/>
        <v>2</v>
      </c>
      <c r="D2244" s="9">
        <f t="shared" si="177"/>
        <v>21</v>
      </c>
      <c r="E2244" s="8" t="str">
        <f t="shared" si="178"/>
        <v>20150221</v>
      </c>
      <c r="F2244" s="24">
        <v>42056</v>
      </c>
      <c r="G2244" s="25">
        <f t="shared" si="179"/>
        <v>42056</v>
      </c>
    </row>
    <row r="2245" spans="1:7">
      <c r="A2245" s="9">
        <f t="shared" si="175"/>
        <v>2015</v>
      </c>
      <c r="B2245" s="9">
        <f>VLOOKUP($C2245,Quarter_Month!$A$1:$B$13,2)</f>
        <v>1</v>
      </c>
      <c r="C2245" s="9">
        <f t="shared" si="176"/>
        <v>2</v>
      </c>
      <c r="D2245" s="9">
        <f t="shared" si="177"/>
        <v>22</v>
      </c>
      <c r="E2245" s="8" t="str">
        <f t="shared" si="178"/>
        <v>20150222</v>
      </c>
      <c r="F2245" s="24">
        <v>42057</v>
      </c>
      <c r="G2245" s="25">
        <f t="shared" si="179"/>
        <v>42057</v>
      </c>
    </row>
    <row r="2246" spans="1:7">
      <c r="A2246" s="9">
        <f t="shared" si="175"/>
        <v>2015</v>
      </c>
      <c r="B2246" s="9">
        <f>VLOOKUP($C2246,Quarter_Month!$A$1:$B$13,2)</f>
        <v>1</v>
      </c>
      <c r="C2246" s="9">
        <f t="shared" si="176"/>
        <v>2</v>
      </c>
      <c r="D2246" s="9">
        <f t="shared" si="177"/>
        <v>23</v>
      </c>
      <c r="E2246" s="8" t="str">
        <f t="shared" si="178"/>
        <v>20150223</v>
      </c>
      <c r="F2246" s="24">
        <v>42058</v>
      </c>
      <c r="G2246" s="25">
        <f t="shared" si="179"/>
        <v>42058</v>
      </c>
    </row>
    <row r="2247" spans="1:7">
      <c r="A2247" s="9">
        <f t="shared" si="175"/>
        <v>2015</v>
      </c>
      <c r="B2247" s="9">
        <f>VLOOKUP($C2247,Quarter_Month!$A$1:$B$13,2)</f>
        <v>1</v>
      </c>
      <c r="C2247" s="9">
        <f t="shared" si="176"/>
        <v>2</v>
      </c>
      <c r="D2247" s="9">
        <f t="shared" si="177"/>
        <v>24</v>
      </c>
      <c r="E2247" s="8" t="str">
        <f t="shared" si="178"/>
        <v>20150224</v>
      </c>
      <c r="F2247" s="24">
        <v>42059</v>
      </c>
      <c r="G2247" s="25">
        <f t="shared" si="179"/>
        <v>42059</v>
      </c>
    </row>
    <row r="2248" spans="1:7">
      <c r="A2248" s="9">
        <f t="shared" si="175"/>
        <v>2015</v>
      </c>
      <c r="B2248" s="9">
        <f>VLOOKUP($C2248,Quarter_Month!$A$1:$B$13,2)</f>
        <v>1</v>
      </c>
      <c r="C2248" s="9">
        <f t="shared" si="176"/>
        <v>2</v>
      </c>
      <c r="D2248" s="9">
        <f t="shared" si="177"/>
        <v>25</v>
      </c>
      <c r="E2248" s="8" t="str">
        <f t="shared" si="178"/>
        <v>20150225</v>
      </c>
      <c r="F2248" s="24">
        <v>42060</v>
      </c>
      <c r="G2248" s="25">
        <f t="shared" si="179"/>
        <v>42060</v>
      </c>
    </row>
    <row r="2249" spans="1:7">
      <c r="A2249" s="9">
        <f t="shared" si="175"/>
        <v>2015</v>
      </c>
      <c r="B2249" s="9">
        <f>VLOOKUP($C2249,Quarter_Month!$A$1:$B$13,2)</f>
        <v>1</v>
      </c>
      <c r="C2249" s="9">
        <f t="shared" si="176"/>
        <v>2</v>
      </c>
      <c r="D2249" s="9">
        <f t="shared" si="177"/>
        <v>26</v>
      </c>
      <c r="E2249" s="8" t="str">
        <f t="shared" si="178"/>
        <v>20150226</v>
      </c>
      <c r="F2249" s="24">
        <v>42061</v>
      </c>
      <c r="G2249" s="25">
        <f t="shared" si="179"/>
        <v>42061</v>
      </c>
    </row>
    <row r="2250" spans="1:7">
      <c r="A2250" s="9">
        <f t="shared" si="175"/>
        <v>2015</v>
      </c>
      <c r="B2250" s="9">
        <f>VLOOKUP($C2250,Quarter_Month!$A$1:$B$13,2)</f>
        <v>1</v>
      </c>
      <c r="C2250" s="9">
        <f t="shared" si="176"/>
        <v>2</v>
      </c>
      <c r="D2250" s="9">
        <f t="shared" si="177"/>
        <v>27</v>
      </c>
      <c r="E2250" s="8" t="str">
        <f t="shared" si="178"/>
        <v>20150227</v>
      </c>
      <c r="F2250" s="24">
        <v>42062</v>
      </c>
      <c r="G2250" s="25">
        <f t="shared" si="179"/>
        <v>42062</v>
      </c>
    </row>
    <row r="2251" spans="1:7">
      <c r="A2251" s="9">
        <f t="shared" si="175"/>
        <v>2015</v>
      </c>
      <c r="B2251" s="9">
        <f>VLOOKUP($C2251,Quarter_Month!$A$1:$B$13,2)</f>
        <v>1</v>
      </c>
      <c r="C2251" s="9">
        <f t="shared" si="176"/>
        <v>2</v>
      </c>
      <c r="D2251" s="9">
        <f t="shared" si="177"/>
        <v>28</v>
      </c>
      <c r="E2251" s="8" t="str">
        <f t="shared" si="178"/>
        <v>20150228</v>
      </c>
      <c r="F2251" s="24">
        <v>42063</v>
      </c>
      <c r="G2251" s="25">
        <f t="shared" si="179"/>
        <v>42063</v>
      </c>
    </row>
    <row r="2252" spans="1:7">
      <c r="A2252" s="9">
        <f t="shared" si="175"/>
        <v>2015</v>
      </c>
      <c r="B2252" s="9">
        <f>VLOOKUP($C2252,Quarter_Month!$A$1:$B$13,2)</f>
        <v>1</v>
      </c>
      <c r="C2252" s="9">
        <f t="shared" si="176"/>
        <v>3</v>
      </c>
      <c r="D2252" s="9">
        <f t="shared" si="177"/>
        <v>1</v>
      </c>
      <c r="E2252" s="8" t="str">
        <f t="shared" si="178"/>
        <v>20150301</v>
      </c>
      <c r="F2252" s="24">
        <v>42064</v>
      </c>
      <c r="G2252" s="25">
        <f t="shared" si="179"/>
        <v>42064</v>
      </c>
    </row>
    <row r="2253" spans="1:7">
      <c r="A2253" s="9">
        <f t="shared" si="175"/>
        <v>2015</v>
      </c>
      <c r="B2253" s="9">
        <f>VLOOKUP($C2253,Quarter_Month!$A$1:$B$13,2)</f>
        <v>1</v>
      </c>
      <c r="C2253" s="9">
        <f t="shared" si="176"/>
        <v>3</v>
      </c>
      <c r="D2253" s="9">
        <f t="shared" si="177"/>
        <v>2</v>
      </c>
      <c r="E2253" s="8" t="str">
        <f t="shared" si="178"/>
        <v>20150302</v>
      </c>
      <c r="F2253" s="24">
        <v>42065</v>
      </c>
      <c r="G2253" s="25">
        <f t="shared" si="179"/>
        <v>42065</v>
      </c>
    </row>
    <row r="2254" spans="1:7">
      <c r="A2254" s="9">
        <f t="shared" si="175"/>
        <v>2015</v>
      </c>
      <c r="B2254" s="9">
        <f>VLOOKUP($C2254,Quarter_Month!$A$1:$B$13,2)</f>
        <v>1</v>
      </c>
      <c r="C2254" s="9">
        <f t="shared" si="176"/>
        <v>3</v>
      </c>
      <c r="D2254" s="9">
        <f t="shared" si="177"/>
        <v>3</v>
      </c>
      <c r="E2254" s="8" t="str">
        <f t="shared" si="178"/>
        <v>20150303</v>
      </c>
      <c r="F2254" s="24">
        <v>42066</v>
      </c>
      <c r="G2254" s="25">
        <f t="shared" si="179"/>
        <v>42066</v>
      </c>
    </row>
    <row r="2255" spans="1:7">
      <c r="A2255" s="9">
        <f t="shared" si="175"/>
        <v>2015</v>
      </c>
      <c r="B2255" s="9">
        <f>VLOOKUP($C2255,Quarter_Month!$A$1:$B$13,2)</f>
        <v>1</v>
      </c>
      <c r="C2255" s="9">
        <f t="shared" si="176"/>
        <v>3</v>
      </c>
      <c r="D2255" s="9">
        <f t="shared" si="177"/>
        <v>4</v>
      </c>
      <c r="E2255" s="8" t="str">
        <f t="shared" si="178"/>
        <v>20150304</v>
      </c>
      <c r="F2255" s="24">
        <v>42067</v>
      </c>
      <c r="G2255" s="25">
        <f t="shared" si="179"/>
        <v>42067</v>
      </c>
    </row>
    <row r="2256" spans="1:7">
      <c r="A2256" s="9">
        <f t="shared" si="175"/>
        <v>2015</v>
      </c>
      <c r="B2256" s="9">
        <f>VLOOKUP($C2256,Quarter_Month!$A$1:$B$13,2)</f>
        <v>1</v>
      </c>
      <c r="C2256" s="9">
        <f t="shared" si="176"/>
        <v>3</v>
      </c>
      <c r="D2256" s="9">
        <f t="shared" si="177"/>
        <v>5</v>
      </c>
      <c r="E2256" s="8" t="str">
        <f t="shared" si="178"/>
        <v>20150305</v>
      </c>
      <c r="F2256" s="24">
        <v>42068</v>
      </c>
      <c r="G2256" s="25">
        <f t="shared" si="179"/>
        <v>42068</v>
      </c>
    </row>
    <row r="2257" spans="1:7">
      <c r="A2257" s="9">
        <f t="shared" ref="A2257:A2320" si="180">YEAR(F2257)</f>
        <v>2015</v>
      </c>
      <c r="B2257" s="9">
        <f>VLOOKUP($C2257,Quarter_Month!$A$1:$B$13,2)</f>
        <v>1</v>
      </c>
      <c r="C2257" s="9">
        <f t="shared" ref="C2257:C2320" si="181">MONTH(F2257)</f>
        <v>3</v>
      </c>
      <c r="D2257" s="9">
        <f t="shared" ref="D2257:D2320" si="182">DAY(F2257)</f>
        <v>6</v>
      </c>
      <c r="E2257" s="8" t="str">
        <f t="shared" ref="E2257:E2320" si="183">CONCATENATE(A2257,IF(LEN(C2257)=1,"0"&amp;C2257,C2257),IF(LEN(D2257)=1,"0"&amp;D2257,D2257))</f>
        <v>20150306</v>
      </c>
      <c r="F2257" s="24">
        <v>42069</v>
      </c>
      <c r="G2257" s="25">
        <f t="shared" si="179"/>
        <v>42069</v>
      </c>
    </row>
    <row r="2258" spans="1:7">
      <c r="A2258" s="9">
        <f t="shared" si="180"/>
        <v>2015</v>
      </c>
      <c r="B2258" s="9">
        <f>VLOOKUP($C2258,Quarter_Month!$A$1:$B$13,2)</f>
        <v>1</v>
      </c>
      <c r="C2258" s="9">
        <f t="shared" si="181"/>
        <v>3</v>
      </c>
      <c r="D2258" s="9">
        <f t="shared" si="182"/>
        <v>7</v>
      </c>
      <c r="E2258" s="8" t="str">
        <f t="shared" si="183"/>
        <v>20150307</v>
      </c>
      <c r="F2258" s="24">
        <v>42070</v>
      </c>
      <c r="G2258" s="25">
        <f t="shared" si="179"/>
        <v>42070</v>
      </c>
    </row>
    <row r="2259" spans="1:7">
      <c r="A2259" s="9">
        <f t="shared" si="180"/>
        <v>2015</v>
      </c>
      <c r="B2259" s="9">
        <f>VLOOKUP($C2259,Quarter_Month!$A$1:$B$13,2)</f>
        <v>1</v>
      </c>
      <c r="C2259" s="9">
        <f t="shared" si="181"/>
        <v>3</v>
      </c>
      <c r="D2259" s="9">
        <f t="shared" si="182"/>
        <v>8</v>
      </c>
      <c r="E2259" s="8" t="str">
        <f t="shared" si="183"/>
        <v>20150308</v>
      </c>
      <c r="F2259" s="24">
        <v>42071</v>
      </c>
      <c r="G2259" s="25">
        <f t="shared" si="179"/>
        <v>42071</v>
      </c>
    </row>
    <row r="2260" spans="1:7">
      <c r="A2260" s="9">
        <f t="shared" si="180"/>
        <v>2015</v>
      </c>
      <c r="B2260" s="9">
        <f>VLOOKUP($C2260,Quarter_Month!$A$1:$B$13,2)</f>
        <v>1</v>
      </c>
      <c r="C2260" s="9">
        <f t="shared" si="181"/>
        <v>3</v>
      </c>
      <c r="D2260" s="9">
        <f t="shared" si="182"/>
        <v>9</v>
      </c>
      <c r="E2260" s="8" t="str">
        <f t="shared" si="183"/>
        <v>20150309</v>
      </c>
      <c r="F2260" s="24">
        <v>42072</v>
      </c>
      <c r="G2260" s="25">
        <f t="shared" si="179"/>
        <v>42072</v>
      </c>
    </row>
    <row r="2261" spans="1:7">
      <c r="A2261" s="9">
        <f t="shared" si="180"/>
        <v>2015</v>
      </c>
      <c r="B2261" s="9">
        <f>VLOOKUP($C2261,Quarter_Month!$A$1:$B$13,2)</f>
        <v>1</v>
      </c>
      <c r="C2261" s="9">
        <f t="shared" si="181"/>
        <v>3</v>
      </c>
      <c r="D2261" s="9">
        <f t="shared" si="182"/>
        <v>10</v>
      </c>
      <c r="E2261" s="8" t="str">
        <f t="shared" si="183"/>
        <v>20150310</v>
      </c>
      <c r="F2261" s="24">
        <v>42073</v>
      </c>
      <c r="G2261" s="25">
        <f t="shared" si="179"/>
        <v>42073</v>
      </c>
    </row>
    <row r="2262" spans="1:7">
      <c r="A2262" s="9">
        <f t="shared" si="180"/>
        <v>2015</v>
      </c>
      <c r="B2262" s="9">
        <f>VLOOKUP($C2262,Quarter_Month!$A$1:$B$13,2)</f>
        <v>1</v>
      </c>
      <c r="C2262" s="9">
        <f t="shared" si="181"/>
        <v>3</v>
      </c>
      <c r="D2262" s="9">
        <f t="shared" si="182"/>
        <v>11</v>
      </c>
      <c r="E2262" s="8" t="str">
        <f t="shared" si="183"/>
        <v>20150311</v>
      </c>
      <c r="F2262" s="24">
        <v>42074</v>
      </c>
      <c r="G2262" s="25">
        <f t="shared" si="179"/>
        <v>42074</v>
      </c>
    </row>
    <row r="2263" spans="1:7">
      <c r="A2263" s="9">
        <f t="shared" si="180"/>
        <v>2015</v>
      </c>
      <c r="B2263" s="9">
        <f>VLOOKUP($C2263,Quarter_Month!$A$1:$B$13,2)</f>
        <v>1</v>
      </c>
      <c r="C2263" s="9">
        <f t="shared" si="181"/>
        <v>3</v>
      </c>
      <c r="D2263" s="9">
        <f t="shared" si="182"/>
        <v>12</v>
      </c>
      <c r="E2263" s="8" t="str">
        <f t="shared" si="183"/>
        <v>20150312</v>
      </c>
      <c r="F2263" s="24">
        <v>42075</v>
      </c>
      <c r="G2263" s="25">
        <f t="shared" si="179"/>
        <v>42075</v>
      </c>
    </row>
    <row r="2264" spans="1:7">
      <c r="A2264" s="9">
        <f t="shared" si="180"/>
        <v>2015</v>
      </c>
      <c r="B2264" s="9">
        <f>VLOOKUP($C2264,Quarter_Month!$A$1:$B$13,2)</f>
        <v>1</v>
      </c>
      <c r="C2264" s="9">
        <f t="shared" si="181"/>
        <v>3</v>
      </c>
      <c r="D2264" s="9">
        <f t="shared" si="182"/>
        <v>13</v>
      </c>
      <c r="E2264" s="8" t="str">
        <f t="shared" si="183"/>
        <v>20150313</v>
      </c>
      <c r="F2264" s="24">
        <v>42076</v>
      </c>
      <c r="G2264" s="25">
        <f t="shared" si="179"/>
        <v>42076</v>
      </c>
    </row>
    <row r="2265" spans="1:7">
      <c r="A2265" s="9">
        <f t="shared" si="180"/>
        <v>2015</v>
      </c>
      <c r="B2265" s="9">
        <f>VLOOKUP($C2265,Quarter_Month!$A$1:$B$13,2)</f>
        <v>1</v>
      </c>
      <c r="C2265" s="9">
        <f t="shared" si="181"/>
        <v>3</v>
      </c>
      <c r="D2265" s="9">
        <f t="shared" si="182"/>
        <v>14</v>
      </c>
      <c r="E2265" s="8" t="str">
        <f t="shared" si="183"/>
        <v>20150314</v>
      </c>
      <c r="F2265" s="24">
        <v>42077</v>
      </c>
      <c r="G2265" s="25">
        <f t="shared" si="179"/>
        <v>42077</v>
      </c>
    </row>
    <row r="2266" spans="1:7">
      <c r="A2266" s="9">
        <f t="shared" si="180"/>
        <v>2015</v>
      </c>
      <c r="B2266" s="9">
        <f>VLOOKUP($C2266,Quarter_Month!$A$1:$B$13,2)</f>
        <v>1</v>
      </c>
      <c r="C2266" s="9">
        <f t="shared" si="181"/>
        <v>3</v>
      </c>
      <c r="D2266" s="9">
        <f t="shared" si="182"/>
        <v>15</v>
      </c>
      <c r="E2266" s="8" t="str">
        <f t="shared" si="183"/>
        <v>20150315</v>
      </c>
      <c r="F2266" s="24">
        <v>42078</v>
      </c>
      <c r="G2266" s="25">
        <f t="shared" si="179"/>
        <v>42078</v>
      </c>
    </row>
    <row r="2267" spans="1:7">
      <c r="A2267" s="9">
        <f t="shared" si="180"/>
        <v>2015</v>
      </c>
      <c r="B2267" s="9">
        <f>VLOOKUP($C2267,Quarter_Month!$A$1:$B$13,2)</f>
        <v>1</v>
      </c>
      <c r="C2267" s="9">
        <f t="shared" si="181"/>
        <v>3</v>
      </c>
      <c r="D2267" s="9">
        <f t="shared" si="182"/>
        <v>16</v>
      </c>
      <c r="E2267" s="8" t="str">
        <f t="shared" si="183"/>
        <v>20150316</v>
      </c>
      <c r="F2267" s="24">
        <v>42079</v>
      </c>
      <c r="G2267" s="25">
        <f t="shared" si="179"/>
        <v>42079</v>
      </c>
    </row>
    <row r="2268" spans="1:7">
      <c r="A2268" s="9">
        <f t="shared" si="180"/>
        <v>2015</v>
      </c>
      <c r="B2268" s="9">
        <f>VLOOKUP($C2268,Quarter_Month!$A$1:$B$13,2)</f>
        <v>1</v>
      </c>
      <c r="C2268" s="9">
        <f t="shared" si="181"/>
        <v>3</v>
      </c>
      <c r="D2268" s="9">
        <f t="shared" si="182"/>
        <v>17</v>
      </c>
      <c r="E2268" s="8" t="str">
        <f t="shared" si="183"/>
        <v>20150317</v>
      </c>
      <c r="F2268" s="24">
        <v>42080</v>
      </c>
      <c r="G2268" s="25">
        <f t="shared" si="179"/>
        <v>42080</v>
      </c>
    </row>
    <row r="2269" spans="1:7">
      <c r="A2269" s="9">
        <f t="shared" si="180"/>
        <v>2015</v>
      </c>
      <c r="B2269" s="9">
        <f>VLOOKUP($C2269,Quarter_Month!$A$1:$B$13,2)</f>
        <v>1</v>
      </c>
      <c r="C2269" s="9">
        <f t="shared" si="181"/>
        <v>3</v>
      </c>
      <c r="D2269" s="9">
        <f t="shared" si="182"/>
        <v>18</v>
      </c>
      <c r="E2269" s="8" t="str">
        <f t="shared" si="183"/>
        <v>20150318</v>
      </c>
      <c r="F2269" s="24">
        <v>42081</v>
      </c>
      <c r="G2269" s="25">
        <f t="shared" si="179"/>
        <v>42081</v>
      </c>
    </row>
    <row r="2270" spans="1:7">
      <c r="A2270" s="9">
        <f t="shared" si="180"/>
        <v>2015</v>
      </c>
      <c r="B2270" s="9">
        <f>VLOOKUP($C2270,Quarter_Month!$A$1:$B$13,2)</f>
        <v>1</v>
      </c>
      <c r="C2270" s="9">
        <f t="shared" si="181"/>
        <v>3</v>
      </c>
      <c r="D2270" s="9">
        <f t="shared" si="182"/>
        <v>19</v>
      </c>
      <c r="E2270" s="8" t="str">
        <f t="shared" si="183"/>
        <v>20150319</v>
      </c>
      <c r="F2270" s="24">
        <v>42082</v>
      </c>
      <c r="G2270" s="25">
        <f t="shared" si="179"/>
        <v>42082</v>
      </c>
    </row>
    <row r="2271" spans="1:7">
      <c r="A2271" s="9">
        <f t="shared" si="180"/>
        <v>2015</v>
      </c>
      <c r="B2271" s="9">
        <f>VLOOKUP($C2271,Quarter_Month!$A$1:$B$13,2)</f>
        <v>1</v>
      </c>
      <c r="C2271" s="9">
        <f t="shared" si="181"/>
        <v>3</v>
      </c>
      <c r="D2271" s="9">
        <f t="shared" si="182"/>
        <v>20</v>
      </c>
      <c r="E2271" s="8" t="str">
        <f t="shared" si="183"/>
        <v>20150320</v>
      </c>
      <c r="F2271" s="24">
        <v>42083</v>
      </c>
      <c r="G2271" s="25">
        <f t="shared" si="179"/>
        <v>42083</v>
      </c>
    </row>
    <row r="2272" spans="1:7">
      <c r="A2272" s="9">
        <f t="shared" si="180"/>
        <v>2015</v>
      </c>
      <c r="B2272" s="9">
        <f>VLOOKUP($C2272,Quarter_Month!$A$1:$B$13,2)</f>
        <v>1</v>
      </c>
      <c r="C2272" s="9">
        <f t="shared" si="181"/>
        <v>3</v>
      </c>
      <c r="D2272" s="9">
        <f t="shared" si="182"/>
        <v>21</v>
      </c>
      <c r="E2272" s="8" t="str">
        <f t="shared" si="183"/>
        <v>20150321</v>
      </c>
      <c r="F2272" s="24">
        <v>42084</v>
      </c>
      <c r="G2272" s="25">
        <f t="shared" si="179"/>
        <v>42084</v>
      </c>
    </row>
    <row r="2273" spans="1:7">
      <c r="A2273" s="9">
        <f t="shared" si="180"/>
        <v>2015</v>
      </c>
      <c r="B2273" s="9">
        <f>VLOOKUP($C2273,Quarter_Month!$A$1:$B$13,2)</f>
        <v>1</v>
      </c>
      <c r="C2273" s="9">
        <f t="shared" si="181"/>
        <v>3</v>
      </c>
      <c r="D2273" s="9">
        <f t="shared" si="182"/>
        <v>22</v>
      </c>
      <c r="E2273" s="8" t="str">
        <f t="shared" si="183"/>
        <v>20150322</v>
      </c>
      <c r="F2273" s="24">
        <v>42085</v>
      </c>
      <c r="G2273" s="25">
        <f t="shared" si="179"/>
        <v>42085</v>
      </c>
    </row>
    <row r="2274" spans="1:7">
      <c r="A2274" s="9">
        <f t="shared" si="180"/>
        <v>2015</v>
      </c>
      <c r="B2274" s="9">
        <f>VLOOKUP($C2274,Quarter_Month!$A$1:$B$13,2)</f>
        <v>1</v>
      </c>
      <c r="C2274" s="9">
        <f t="shared" si="181"/>
        <v>3</v>
      </c>
      <c r="D2274" s="9">
        <f t="shared" si="182"/>
        <v>23</v>
      </c>
      <c r="E2274" s="8" t="str">
        <f t="shared" si="183"/>
        <v>20150323</v>
      </c>
      <c r="F2274" s="24">
        <v>42086</v>
      </c>
      <c r="G2274" s="25">
        <f t="shared" si="179"/>
        <v>42086</v>
      </c>
    </row>
    <row r="2275" spans="1:7">
      <c r="A2275" s="9">
        <f t="shared" si="180"/>
        <v>2015</v>
      </c>
      <c r="B2275" s="9">
        <f>VLOOKUP($C2275,Quarter_Month!$A$1:$B$13,2)</f>
        <v>1</v>
      </c>
      <c r="C2275" s="9">
        <f t="shared" si="181"/>
        <v>3</v>
      </c>
      <c r="D2275" s="9">
        <f t="shared" si="182"/>
        <v>24</v>
      </c>
      <c r="E2275" s="8" t="str">
        <f t="shared" si="183"/>
        <v>20150324</v>
      </c>
      <c r="F2275" s="24">
        <v>42087</v>
      </c>
      <c r="G2275" s="25">
        <f t="shared" si="179"/>
        <v>42087</v>
      </c>
    </row>
    <row r="2276" spans="1:7">
      <c r="A2276" s="9">
        <f t="shared" si="180"/>
        <v>2015</v>
      </c>
      <c r="B2276" s="9">
        <f>VLOOKUP($C2276,Quarter_Month!$A$1:$B$13,2)</f>
        <v>1</v>
      </c>
      <c r="C2276" s="9">
        <f t="shared" si="181"/>
        <v>3</v>
      </c>
      <c r="D2276" s="9">
        <f t="shared" si="182"/>
        <v>25</v>
      </c>
      <c r="E2276" s="8" t="str">
        <f t="shared" si="183"/>
        <v>20150325</v>
      </c>
      <c r="F2276" s="24">
        <v>42088</v>
      </c>
      <c r="G2276" s="25">
        <f t="shared" si="179"/>
        <v>42088</v>
      </c>
    </row>
    <row r="2277" spans="1:7">
      <c r="A2277" s="9">
        <f t="shared" si="180"/>
        <v>2015</v>
      </c>
      <c r="B2277" s="9">
        <f>VLOOKUP($C2277,Quarter_Month!$A$1:$B$13,2)</f>
        <v>1</v>
      </c>
      <c r="C2277" s="9">
        <f t="shared" si="181"/>
        <v>3</v>
      </c>
      <c r="D2277" s="9">
        <f t="shared" si="182"/>
        <v>26</v>
      </c>
      <c r="E2277" s="8" t="str">
        <f t="shared" si="183"/>
        <v>20150326</v>
      </c>
      <c r="F2277" s="24">
        <v>42089</v>
      </c>
      <c r="G2277" s="25">
        <f t="shared" si="179"/>
        <v>42089</v>
      </c>
    </row>
    <row r="2278" spans="1:7">
      <c r="A2278" s="9">
        <f t="shared" si="180"/>
        <v>2015</v>
      </c>
      <c r="B2278" s="9">
        <f>VLOOKUP($C2278,Quarter_Month!$A$1:$B$13,2)</f>
        <v>1</v>
      </c>
      <c r="C2278" s="9">
        <f t="shared" si="181"/>
        <v>3</v>
      </c>
      <c r="D2278" s="9">
        <f t="shared" si="182"/>
        <v>27</v>
      </c>
      <c r="E2278" s="8" t="str">
        <f t="shared" si="183"/>
        <v>20150327</v>
      </c>
      <c r="F2278" s="24">
        <v>42090</v>
      </c>
      <c r="G2278" s="25">
        <f t="shared" si="179"/>
        <v>42090</v>
      </c>
    </row>
    <row r="2279" spans="1:7">
      <c r="A2279" s="9">
        <f t="shared" si="180"/>
        <v>2015</v>
      </c>
      <c r="B2279" s="9">
        <f>VLOOKUP($C2279,Quarter_Month!$A$1:$B$13,2)</f>
        <v>1</v>
      </c>
      <c r="C2279" s="9">
        <f t="shared" si="181"/>
        <v>3</v>
      </c>
      <c r="D2279" s="9">
        <f t="shared" si="182"/>
        <v>28</v>
      </c>
      <c r="E2279" s="8" t="str">
        <f t="shared" si="183"/>
        <v>20150328</v>
      </c>
      <c r="F2279" s="24">
        <v>42091</v>
      </c>
      <c r="G2279" s="25">
        <f t="shared" si="179"/>
        <v>42091</v>
      </c>
    </row>
    <row r="2280" spans="1:7">
      <c r="A2280" s="9">
        <f t="shared" si="180"/>
        <v>2015</v>
      </c>
      <c r="B2280" s="9">
        <f>VLOOKUP($C2280,Quarter_Month!$A$1:$B$13,2)</f>
        <v>1</v>
      </c>
      <c r="C2280" s="9">
        <f t="shared" si="181"/>
        <v>3</v>
      </c>
      <c r="D2280" s="9">
        <f t="shared" si="182"/>
        <v>29</v>
      </c>
      <c r="E2280" s="8" t="str">
        <f t="shared" si="183"/>
        <v>20150329</v>
      </c>
      <c r="F2280" s="24">
        <v>42092</v>
      </c>
      <c r="G2280" s="25">
        <f t="shared" si="179"/>
        <v>42092</v>
      </c>
    </row>
    <row r="2281" spans="1:7">
      <c r="A2281" s="9">
        <f t="shared" si="180"/>
        <v>2015</v>
      </c>
      <c r="B2281" s="9">
        <f>VLOOKUP($C2281,Quarter_Month!$A$1:$B$13,2)</f>
        <v>1</v>
      </c>
      <c r="C2281" s="9">
        <f t="shared" si="181"/>
        <v>3</v>
      </c>
      <c r="D2281" s="9">
        <f t="shared" si="182"/>
        <v>30</v>
      </c>
      <c r="E2281" s="8" t="str">
        <f t="shared" si="183"/>
        <v>20150330</v>
      </c>
      <c r="F2281" s="24">
        <v>42093</v>
      </c>
      <c r="G2281" s="25">
        <f t="shared" si="179"/>
        <v>42093</v>
      </c>
    </row>
    <row r="2282" spans="1:7">
      <c r="A2282" s="9">
        <f t="shared" si="180"/>
        <v>2015</v>
      </c>
      <c r="B2282" s="9">
        <f>VLOOKUP($C2282,Quarter_Month!$A$1:$B$13,2)</f>
        <v>1</v>
      </c>
      <c r="C2282" s="9">
        <f t="shared" si="181"/>
        <v>3</v>
      </c>
      <c r="D2282" s="9">
        <f t="shared" si="182"/>
        <v>31</v>
      </c>
      <c r="E2282" s="8" t="str">
        <f t="shared" si="183"/>
        <v>20150331</v>
      </c>
      <c r="F2282" s="24">
        <v>42094</v>
      </c>
      <c r="G2282" s="25">
        <f t="shared" si="179"/>
        <v>42094</v>
      </c>
    </row>
    <row r="2283" spans="1:7">
      <c r="A2283" s="9">
        <f t="shared" si="180"/>
        <v>2015</v>
      </c>
      <c r="B2283" s="9">
        <f>VLOOKUP($C2283,Quarter_Month!$A$1:$B$13,2)</f>
        <v>2</v>
      </c>
      <c r="C2283" s="9">
        <f t="shared" si="181"/>
        <v>4</v>
      </c>
      <c r="D2283" s="9">
        <f t="shared" si="182"/>
        <v>1</v>
      </c>
      <c r="E2283" s="8" t="str">
        <f t="shared" si="183"/>
        <v>20150401</v>
      </c>
      <c r="F2283" s="24">
        <v>42095</v>
      </c>
      <c r="G2283" s="25">
        <f t="shared" si="179"/>
        <v>42095</v>
      </c>
    </row>
    <row r="2284" spans="1:7">
      <c r="A2284" s="9">
        <f t="shared" si="180"/>
        <v>2015</v>
      </c>
      <c r="B2284" s="9">
        <f>VLOOKUP($C2284,Quarter_Month!$A$1:$B$13,2)</f>
        <v>2</v>
      </c>
      <c r="C2284" s="9">
        <f t="shared" si="181"/>
        <v>4</v>
      </c>
      <c r="D2284" s="9">
        <f t="shared" si="182"/>
        <v>2</v>
      </c>
      <c r="E2284" s="8" t="str">
        <f t="shared" si="183"/>
        <v>20150402</v>
      </c>
      <c r="F2284" s="24">
        <v>42096</v>
      </c>
      <c r="G2284" s="25">
        <f t="shared" si="179"/>
        <v>42096</v>
      </c>
    </row>
    <row r="2285" spans="1:7">
      <c r="A2285" s="9">
        <f t="shared" si="180"/>
        <v>2015</v>
      </c>
      <c r="B2285" s="9">
        <f>VLOOKUP($C2285,Quarter_Month!$A$1:$B$13,2)</f>
        <v>2</v>
      </c>
      <c r="C2285" s="9">
        <f t="shared" si="181"/>
        <v>4</v>
      </c>
      <c r="D2285" s="9">
        <f t="shared" si="182"/>
        <v>3</v>
      </c>
      <c r="E2285" s="8" t="str">
        <f t="shared" si="183"/>
        <v>20150403</v>
      </c>
      <c r="F2285" s="24">
        <v>42097</v>
      </c>
      <c r="G2285" s="25">
        <f t="shared" si="179"/>
        <v>42097</v>
      </c>
    </row>
    <row r="2286" spans="1:7">
      <c r="A2286" s="9">
        <f t="shared" si="180"/>
        <v>2015</v>
      </c>
      <c r="B2286" s="9">
        <f>VLOOKUP($C2286,Quarter_Month!$A$1:$B$13,2)</f>
        <v>2</v>
      </c>
      <c r="C2286" s="9">
        <f t="shared" si="181"/>
        <v>4</v>
      </c>
      <c r="D2286" s="9">
        <f t="shared" si="182"/>
        <v>4</v>
      </c>
      <c r="E2286" s="8" t="str">
        <f t="shared" si="183"/>
        <v>20150404</v>
      </c>
      <c r="F2286" s="24">
        <v>42098</v>
      </c>
      <c r="G2286" s="25">
        <f t="shared" si="179"/>
        <v>42098</v>
      </c>
    </row>
    <row r="2287" spans="1:7">
      <c r="A2287" s="9">
        <f t="shared" si="180"/>
        <v>2015</v>
      </c>
      <c r="B2287" s="9">
        <f>VLOOKUP($C2287,Quarter_Month!$A$1:$B$13,2)</f>
        <v>2</v>
      </c>
      <c r="C2287" s="9">
        <f t="shared" si="181"/>
        <v>4</v>
      </c>
      <c r="D2287" s="9">
        <f t="shared" si="182"/>
        <v>5</v>
      </c>
      <c r="E2287" s="8" t="str">
        <f t="shared" si="183"/>
        <v>20150405</v>
      </c>
      <c r="F2287" s="24">
        <v>42099</v>
      </c>
      <c r="G2287" s="25">
        <f t="shared" si="179"/>
        <v>42099</v>
      </c>
    </row>
    <row r="2288" spans="1:7">
      <c r="A2288" s="9">
        <f t="shared" si="180"/>
        <v>2015</v>
      </c>
      <c r="B2288" s="9">
        <f>VLOOKUP($C2288,Quarter_Month!$A$1:$B$13,2)</f>
        <v>2</v>
      </c>
      <c r="C2288" s="9">
        <f t="shared" si="181"/>
        <v>4</v>
      </c>
      <c r="D2288" s="9">
        <f t="shared" si="182"/>
        <v>6</v>
      </c>
      <c r="E2288" s="8" t="str">
        <f t="shared" si="183"/>
        <v>20150406</v>
      </c>
      <c r="F2288" s="24">
        <v>42100</v>
      </c>
      <c r="G2288" s="25">
        <f t="shared" si="179"/>
        <v>42100</v>
      </c>
    </row>
    <row r="2289" spans="1:7">
      <c r="A2289" s="9">
        <f t="shared" si="180"/>
        <v>2015</v>
      </c>
      <c r="B2289" s="9">
        <f>VLOOKUP($C2289,Quarter_Month!$A$1:$B$13,2)</f>
        <v>2</v>
      </c>
      <c r="C2289" s="9">
        <f t="shared" si="181"/>
        <v>4</v>
      </c>
      <c r="D2289" s="9">
        <f t="shared" si="182"/>
        <v>7</v>
      </c>
      <c r="E2289" s="8" t="str">
        <f t="shared" si="183"/>
        <v>20150407</v>
      </c>
      <c r="F2289" s="24">
        <v>42101</v>
      </c>
      <c r="G2289" s="25">
        <f t="shared" si="179"/>
        <v>42101</v>
      </c>
    </row>
    <row r="2290" spans="1:7">
      <c r="A2290" s="9">
        <f t="shared" si="180"/>
        <v>2015</v>
      </c>
      <c r="B2290" s="9">
        <f>VLOOKUP($C2290,Quarter_Month!$A$1:$B$13,2)</f>
        <v>2</v>
      </c>
      <c r="C2290" s="9">
        <f t="shared" si="181"/>
        <v>4</v>
      </c>
      <c r="D2290" s="9">
        <f t="shared" si="182"/>
        <v>8</v>
      </c>
      <c r="E2290" s="8" t="str">
        <f t="shared" si="183"/>
        <v>20150408</v>
      </c>
      <c r="F2290" s="24">
        <v>42102</v>
      </c>
      <c r="G2290" s="25">
        <f t="shared" si="179"/>
        <v>42102</v>
      </c>
    </row>
    <row r="2291" spans="1:7">
      <c r="A2291" s="9">
        <f t="shared" si="180"/>
        <v>2015</v>
      </c>
      <c r="B2291" s="9">
        <f>VLOOKUP($C2291,Quarter_Month!$A$1:$B$13,2)</f>
        <v>2</v>
      </c>
      <c r="C2291" s="9">
        <f t="shared" si="181"/>
        <v>4</v>
      </c>
      <c r="D2291" s="9">
        <f t="shared" si="182"/>
        <v>9</v>
      </c>
      <c r="E2291" s="8" t="str">
        <f t="shared" si="183"/>
        <v>20150409</v>
      </c>
      <c r="F2291" s="24">
        <v>42103</v>
      </c>
      <c r="G2291" s="25">
        <f t="shared" si="179"/>
        <v>42103</v>
      </c>
    </row>
    <row r="2292" spans="1:7">
      <c r="A2292" s="9">
        <f t="shared" si="180"/>
        <v>2015</v>
      </c>
      <c r="B2292" s="9">
        <f>VLOOKUP($C2292,Quarter_Month!$A$1:$B$13,2)</f>
        <v>2</v>
      </c>
      <c r="C2292" s="9">
        <f t="shared" si="181"/>
        <v>4</v>
      </c>
      <c r="D2292" s="9">
        <f t="shared" si="182"/>
        <v>10</v>
      </c>
      <c r="E2292" s="8" t="str">
        <f t="shared" si="183"/>
        <v>20150410</v>
      </c>
      <c r="F2292" s="24">
        <v>42104</v>
      </c>
      <c r="G2292" s="25">
        <f t="shared" si="179"/>
        <v>42104</v>
      </c>
    </row>
    <row r="2293" spans="1:7">
      <c r="A2293" s="9">
        <f t="shared" si="180"/>
        <v>2015</v>
      </c>
      <c r="B2293" s="9">
        <f>VLOOKUP($C2293,Quarter_Month!$A$1:$B$13,2)</f>
        <v>2</v>
      </c>
      <c r="C2293" s="9">
        <f t="shared" si="181"/>
        <v>4</v>
      </c>
      <c r="D2293" s="9">
        <f t="shared" si="182"/>
        <v>11</v>
      </c>
      <c r="E2293" s="8" t="str">
        <f t="shared" si="183"/>
        <v>20150411</v>
      </c>
      <c r="F2293" s="24">
        <v>42105</v>
      </c>
      <c r="G2293" s="25">
        <f t="shared" si="179"/>
        <v>42105</v>
      </c>
    </row>
    <row r="2294" spans="1:7">
      <c r="A2294" s="9">
        <f t="shared" si="180"/>
        <v>2015</v>
      </c>
      <c r="B2294" s="9">
        <f>VLOOKUP($C2294,Quarter_Month!$A$1:$B$13,2)</f>
        <v>2</v>
      </c>
      <c r="C2294" s="9">
        <f t="shared" si="181"/>
        <v>4</v>
      </c>
      <c r="D2294" s="9">
        <f t="shared" si="182"/>
        <v>12</v>
      </c>
      <c r="E2294" s="8" t="str">
        <f t="shared" si="183"/>
        <v>20150412</v>
      </c>
      <c r="F2294" s="24">
        <v>42106</v>
      </c>
      <c r="G2294" s="25">
        <f t="shared" si="179"/>
        <v>42106</v>
      </c>
    </row>
    <row r="2295" spans="1:7">
      <c r="A2295" s="9">
        <f t="shared" si="180"/>
        <v>2015</v>
      </c>
      <c r="B2295" s="9">
        <f>VLOOKUP($C2295,Quarter_Month!$A$1:$B$13,2)</f>
        <v>2</v>
      </c>
      <c r="C2295" s="9">
        <f t="shared" si="181"/>
        <v>4</v>
      </c>
      <c r="D2295" s="9">
        <f t="shared" si="182"/>
        <v>13</v>
      </c>
      <c r="E2295" s="8" t="str">
        <f t="shared" si="183"/>
        <v>20150413</v>
      </c>
      <c r="F2295" s="24">
        <v>42107</v>
      </c>
      <c r="G2295" s="25">
        <f t="shared" si="179"/>
        <v>42107</v>
      </c>
    </row>
    <row r="2296" spans="1:7">
      <c r="A2296" s="9">
        <f t="shared" si="180"/>
        <v>2015</v>
      </c>
      <c r="B2296" s="9">
        <f>VLOOKUP($C2296,Quarter_Month!$A$1:$B$13,2)</f>
        <v>2</v>
      </c>
      <c r="C2296" s="9">
        <f t="shared" si="181"/>
        <v>4</v>
      </c>
      <c r="D2296" s="9">
        <f t="shared" si="182"/>
        <v>14</v>
      </c>
      <c r="E2296" s="8" t="str">
        <f t="shared" si="183"/>
        <v>20150414</v>
      </c>
      <c r="F2296" s="24">
        <v>42108</v>
      </c>
      <c r="G2296" s="25">
        <f t="shared" si="179"/>
        <v>42108</v>
      </c>
    </row>
    <row r="2297" spans="1:7">
      <c r="A2297" s="9">
        <f t="shared" si="180"/>
        <v>2015</v>
      </c>
      <c r="B2297" s="9">
        <f>VLOOKUP($C2297,Quarter_Month!$A$1:$B$13,2)</f>
        <v>2</v>
      </c>
      <c r="C2297" s="9">
        <f t="shared" si="181"/>
        <v>4</v>
      </c>
      <c r="D2297" s="9">
        <f t="shared" si="182"/>
        <v>15</v>
      </c>
      <c r="E2297" s="8" t="str">
        <f t="shared" si="183"/>
        <v>20150415</v>
      </c>
      <c r="F2297" s="24">
        <v>42109</v>
      </c>
      <c r="G2297" s="25">
        <f t="shared" si="179"/>
        <v>42109</v>
      </c>
    </row>
    <row r="2298" spans="1:7">
      <c r="A2298" s="9">
        <f t="shared" si="180"/>
        <v>2015</v>
      </c>
      <c r="B2298" s="9">
        <f>VLOOKUP($C2298,Quarter_Month!$A$1:$B$13,2)</f>
        <v>2</v>
      </c>
      <c r="C2298" s="9">
        <f t="shared" si="181"/>
        <v>4</v>
      </c>
      <c r="D2298" s="9">
        <f t="shared" si="182"/>
        <v>16</v>
      </c>
      <c r="E2298" s="8" t="str">
        <f t="shared" si="183"/>
        <v>20150416</v>
      </c>
      <c r="F2298" s="24">
        <v>42110</v>
      </c>
      <c r="G2298" s="25">
        <f t="shared" si="179"/>
        <v>42110</v>
      </c>
    </row>
    <row r="2299" spans="1:7">
      <c r="A2299" s="9">
        <f t="shared" si="180"/>
        <v>2015</v>
      </c>
      <c r="B2299" s="9">
        <f>VLOOKUP($C2299,Quarter_Month!$A$1:$B$13,2)</f>
        <v>2</v>
      </c>
      <c r="C2299" s="9">
        <f t="shared" si="181"/>
        <v>4</v>
      </c>
      <c r="D2299" s="9">
        <f t="shared" si="182"/>
        <v>17</v>
      </c>
      <c r="E2299" s="8" t="str">
        <f t="shared" si="183"/>
        <v>20150417</v>
      </c>
      <c r="F2299" s="24">
        <v>42111</v>
      </c>
      <c r="G2299" s="25">
        <f t="shared" si="179"/>
        <v>42111</v>
      </c>
    </row>
    <row r="2300" spans="1:7">
      <c r="A2300" s="9">
        <f t="shared" si="180"/>
        <v>2015</v>
      </c>
      <c r="B2300" s="9">
        <f>VLOOKUP($C2300,Quarter_Month!$A$1:$B$13,2)</f>
        <v>2</v>
      </c>
      <c r="C2300" s="9">
        <f t="shared" si="181"/>
        <v>4</v>
      </c>
      <c r="D2300" s="9">
        <f t="shared" si="182"/>
        <v>18</v>
      </c>
      <c r="E2300" s="8" t="str">
        <f t="shared" si="183"/>
        <v>20150418</v>
      </c>
      <c r="F2300" s="24">
        <v>42112</v>
      </c>
      <c r="G2300" s="25">
        <f t="shared" si="179"/>
        <v>42112</v>
      </c>
    </row>
    <row r="2301" spans="1:7">
      <c r="A2301" s="9">
        <f t="shared" si="180"/>
        <v>2015</v>
      </c>
      <c r="B2301" s="9">
        <f>VLOOKUP($C2301,Quarter_Month!$A$1:$B$13,2)</f>
        <v>2</v>
      </c>
      <c r="C2301" s="9">
        <f t="shared" si="181"/>
        <v>4</v>
      </c>
      <c r="D2301" s="9">
        <f t="shared" si="182"/>
        <v>19</v>
      </c>
      <c r="E2301" s="8" t="str">
        <f t="shared" si="183"/>
        <v>20150419</v>
      </c>
      <c r="F2301" s="24">
        <v>42113</v>
      </c>
      <c r="G2301" s="25">
        <f t="shared" si="179"/>
        <v>42113</v>
      </c>
    </row>
    <row r="2302" spans="1:7">
      <c r="A2302" s="9">
        <f t="shared" si="180"/>
        <v>2015</v>
      </c>
      <c r="B2302" s="9">
        <f>VLOOKUP($C2302,Quarter_Month!$A$1:$B$13,2)</f>
        <v>2</v>
      </c>
      <c r="C2302" s="9">
        <f t="shared" si="181"/>
        <v>4</v>
      </c>
      <c r="D2302" s="9">
        <f t="shared" si="182"/>
        <v>20</v>
      </c>
      <c r="E2302" s="8" t="str">
        <f t="shared" si="183"/>
        <v>20150420</v>
      </c>
      <c r="F2302" s="24">
        <v>42114</v>
      </c>
      <c r="G2302" s="25">
        <f t="shared" si="179"/>
        <v>42114</v>
      </c>
    </row>
    <row r="2303" spans="1:7">
      <c r="A2303" s="9">
        <f t="shared" si="180"/>
        <v>2015</v>
      </c>
      <c r="B2303" s="9">
        <f>VLOOKUP($C2303,Quarter_Month!$A$1:$B$13,2)</f>
        <v>2</v>
      </c>
      <c r="C2303" s="9">
        <f t="shared" si="181"/>
        <v>4</v>
      </c>
      <c r="D2303" s="9">
        <f t="shared" si="182"/>
        <v>21</v>
      </c>
      <c r="E2303" s="8" t="str">
        <f t="shared" si="183"/>
        <v>20150421</v>
      </c>
      <c r="F2303" s="24">
        <v>42115</v>
      </c>
      <c r="G2303" s="25">
        <f t="shared" si="179"/>
        <v>42115</v>
      </c>
    </row>
    <row r="2304" spans="1:7">
      <c r="A2304" s="9">
        <f t="shared" si="180"/>
        <v>2015</v>
      </c>
      <c r="B2304" s="9">
        <f>VLOOKUP($C2304,Quarter_Month!$A$1:$B$13,2)</f>
        <v>2</v>
      </c>
      <c r="C2304" s="9">
        <f t="shared" si="181"/>
        <v>4</v>
      </c>
      <c r="D2304" s="9">
        <f t="shared" si="182"/>
        <v>22</v>
      </c>
      <c r="E2304" s="8" t="str">
        <f t="shared" si="183"/>
        <v>20150422</v>
      </c>
      <c r="F2304" s="24">
        <v>42116</v>
      </c>
      <c r="G2304" s="25">
        <f t="shared" si="179"/>
        <v>42116</v>
      </c>
    </row>
    <row r="2305" spans="1:7">
      <c r="A2305" s="9">
        <f t="shared" si="180"/>
        <v>2015</v>
      </c>
      <c r="B2305" s="9">
        <f>VLOOKUP($C2305,Quarter_Month!$A$1:$B$13,2)</f>
        <v>2</v>
      </c>
      <c r="C2305" s="9">
        <f t="shared" si="181"/>
        <v>4</v>
      </c>
      <c r="D2305" s="9">
        <f t="shared" si="182"/>
        <v>23</v>
      </c>
      <c r="E2305" s="8" t="str">
        <f t="shared" si="183"/>
        <v>20150423</v>
      </c>
      <c r="F2305" s="24">
        <v>42117</v>
      </c>
      <c r="G2305" s="25">
        <f t="shared" si="179"/>
        <v>42117</v>
      </c>
    </row>
    <row r="2306" spans="1:7">
      <c r="A2306" s="9">
        <f t="shared" si="180"/>
        <v>2015</v>
      </c>
      <c r="B2306" s="9">
        <f>VLOOKUP($C2306,Quarter_Month!$A$1:$B$13,2)</f>
        <v>2</v>
      </c>
      <c r="C2306" s="9">
        <f t="shared" si="181"/>
        <v>4</v>
      </c>
      <c r="D2306" s="9">
        <f t="shared" si="182"/>
        <v>24</v>
      </c>
      <c r="E2306" s="8" t="str">
        <f t="shared" si="183"/>
        <v>20150424</v>
      </c>
      <c r="F2306" s="24">
        <v>42118</v>
      </c>
      <c r="G2306" s="25">
        <f t="shared" si="179"/>
        <v>42118</v>
      </c>
    </row>
    <row r="2307" spans="1:7">
      <c r="A2307" s="9">
        <f t="shared" si="180"/>
        <v>2015</v>
      </c>
      <c r="B2307" s="9">
        <f>VLOOKUP($C2307,Quarter_Month!$A$1:$B$13,2)</f>
        <v>2</v>
      </c>
      <c r="C2307" s="9">
        <f t="shared" si="181"/>
        <v>4</v>
      </c>
      <c r="D2307" s="9">
        <f t="shared" si="182"/>
        <v>25</v>
      </c>
      <c r="E2307" s="8" t="str">
        <f t="shared" si="183"/>
        <v>20150425</v>
      </c>
      <c r="F2307" s="24">
        <v>42119</v>
      </c>
      <c r="G2307" s="25">
        <f t="shared" ref="G2307:G2370" si="184">F2307</f>
        <v>42119</v>
      </c>
    </row>
    <row r="2308" spans="1:7">
      <c r="A2308" s="9">
        <f t="shared" si="180"/>
        <v>2015</v>
      </c>
      <c r="B2308" s="9">
        <f>VLOOKUP($C2308,Quarter_Month!$A$1:$B$13,2)</f>
        <v>2</v>
      </c>
      <c r="C2308" s="9">
        <f t="shared" si="181"/>
        <v>4</v>
      </c>
      <c r="D2308" s="9">
        <f t="shared" si="182"/>
        <v>26</v>
      </c>
      <c r="E2308" s="8" t="str">
        <f t="shared" si="183"/>
        <v>20150426</v>
      </c>
      <c r="F2308" s="24">
        <v>42120</v>
      </c>
      <c r="G2308" s="25">
        <f t="shared" si="184"/>
        <v>42120</v>
      </c>
    </row>
    <row r="2309" spans="1:7">
      <c r="A2309" s="9">
        <f t="shared" si="180"/>
        <v>2015</v>
      </c>
      <c r="B2309" s="9">
        <f>VLOOKUP($C2309,Quarter_Month!$A$1:$B$13,2)</f>
        <v>2</v>
      </c>
      <c r="C2309" s="9">
        <f t="shared" si="181"/>
        <v>4</v>
      </c>
      <c r="D2309" s="9">
        <f t="shared" si="182"/>
        <v>27</v>
      </c>
      <c r="E2309" s="8" t="str">
        <f t="shared" si="183"/>
        <v>20150427</v>
      </c>
      <c r="F2309" s="24">
        <v>42121</v>
      </c>
      <c r="G2309" s="25">
        <f t="shared" si="184"/>
        <v>42121</v>
      </c>
    </row>
    <row r="2310" spans="1:7">
      <c r="A2310" s="9">
        <f t="shared" si="180"/>
        <v>2015</v>
      </c>
      <c r="B2310" s="9">
        <f>VLOOKUP($C2310,Quarter_Month!$A$1:$B$13,2)</f>
        <v>2</v>
      </c>
      <c r="C2310" s="9">
        <f t="shared" si="181"/>
        <v>4</v>
      </c>
      <c r="D2310" s="9">
        <f t="shared" si="182"/>
        <v>28</v>
      </c>
      <c r="E2310" s="8" t="str">
        <f t="shared" si="183"/>
        <v>20150428</v>
      </c>
      <c r="F2310" s="24">
        <v>42122</v>
      </c>
      <c r="G2310" s="25">
        <f t="shared" si="184"/>
        <v>42122</v>
      </c>
    </row>
    <row r="2311" spans="1:7">
      <c r="A2311" s="9">
        <f t="shared" si="180"/>
        <v>2015</v>
      </c>
      <c r="B2311" s="9">
        <f>VLOOKUP($C2311,Quarter_Month!$A$1:$B$13,2)</f>
        <v>2</v>
      </c>
      <c r="C2311" s="9">
        <f t="shared" si="181"/>
        <v>4</v>
      </c>
      <c r="D2311" s="9">
        <f t="shared" si="182"/>
        <v>29</v>
      </c>
      <c r="E2311" s="8" t="str">
        <f t="shared" si="183"/>
        <v>20150429</v>
      </c>
      <c r="F2311" s="24">
        <v>42123</v>
      </c>
      <c r="G2311" s="25">
        <f t="shared" si="184"/>
        <v>42123</v>
      </c>
    </row>
    <row r="2312" spans="1:7">
      <c r="A2312" s="9">
        <f t="shared" si="180"/>
        <v>2015</v>
      </c>
      <c r="B2312" s="9">
        <f>VLOOKUP($C2312,Quarter_Month!$A$1:$B$13,2)</f>
        <v>2</v>
      </c>
      <c r="C2312" s="9">
        <f t="shared" si="181"/>
        <v>4</v>
      </c>
      <c r="D2312" s="9">
        <f t="shared" si="182"/>
        <v>30</v>
      </c>
      <c r="E2312" s="8" t="str">
        <f t="shared" si="183"/>
        <v>20150430</v>
      </c>
      <c r="F2312" s="24">
        <v>42124</v>
      </c>
      <c r="G2312" s="25">
        <f t="shared" si="184"/>
        <v>42124</v>
      </c>
    </row>
    <row r="2313" spans="1:7">
      <c r="A2313" s="9">
        <f t="shared" si="180"/>
        <v>2015</v>
      </c>
      <c r="B2313" s="9">
        <f>VLOOKUP($C2313,Quarter_Month!$A$1:$B$13,2)</f>
        <v>2</v>
      </c>
      <c r="C2313" s="9">
        <f t="shared" si="181"/>
        <v>5</v>
      </c>
      <c r="D2313" s="9">
        <f t="shared" si="182"/>
        <v>1</v>
      </c>
      <c r="E2313" s="8" t="str">
        <f t="shared" si="183"/>
        <v>20150501</v>
      </c>
      <c r="F2313" s="24">
        <v>42125</v>
      </c>
      <c r="G2313" s="25">
        <f t="shared" si="184"/>
        <v>42125</v>
      </c>
    </row>
    <row r="2314" spans="1:7">
      <c r="A2314" s="9">
        <f t="shared" si="180"/>
        <v>2015</v>
      </c>
      <c r="B2314" s="9">
        <f>VLOOKUP($C2314,Quarter_Month!$A$1:$B$13,2)</f>
        <v>2</v>
      </c>
      <c r="C2314" s="9">
        <f t="shared" si="181"/>
        <v>5</v>
      </c>
      <c r="D2314" s="9">
        <f t="shared" si="182"/>
        <v>2</v>
      </c>
      <c r="E2314" s="8" t="str">
        <f t="shared" si="183"/>
        <v>20150502</v>
      </c>
      <c r="F2314" s="24">
        <v>42126</v>
      </c>
      <c r="G2314" s="25">
        <f t="shared" si="184"/>
        <v>42126</v>
      </c>
    </row>
    <row r="2315" spans="1:7">
      <c r="A2315" s="9">
        <f t="shared" si="180"/>
        <v>2015</v>
      </c>
      <c r="B2315" s="9">
        <f>VLOOKUP($C2315,Quarter_Month!$A$1:$B$13,2)</f>
        <v>2</v>
      </c>
      <c r="C2315" s="9">
        <f t="shared" si="181"/>
        <v>5</v>
      </c>
      <c r="D2315" s="9">
        <f t="shared" si="182"/>
        <v>3</v>
      </c>
      <c r="E2315" s="8" t="str">
        <f t="shared" si="183"/>
        <v>20150503</v>
      </c>
      <c r="F2315" s="24">
        <v>42127</v>
      </c>
      <c r="G2315" s="25">
        <f t="shared" si="184"/>
        <v>42127</v>
      </c>
    </row>
    <row r="2316" spans="1:7">
      <c r="A2316" s="9">
        <f t="shared" si="180"/>
        <v>2015</v>
      </c>
      <c r="B2316" s="9">
        <f>VLOOKUP($C2316,Quarter_Month!$A$1:$B$13,2)</f>
        <v>2</v>
      </c>
      <c r="C2316" s="9">
        <f t="shared" si="181"/>
        <v>5</v>
      </c>
      <c r="D2316" s="9">
        <f t="shared" si="182"/>
        <v>4</v>
      </c>
      <c r="E2316" s="8" t="str">
        <f t="shared" si="183"/>
        <v>20150504</v>
      </c>
      <c r="F2316" s="24">
        <v>42128</v>
      </c>
      <c r="G2316" s="25">
        <f t="shared" si="184"/>
        <v>42128</v>
      </c>
    </row>
    <row r="2317" spans="1:7">
      <c r="A2317" s="9">
        <f t="shared" si="180"/>
        <v>2015</v>
      </c>
      <c r="B2317" s="9">
        <f>VLOOKUP($C2317,Quarter_Month!$A$1:$B$13,2)</f>
        <v>2</v>
      </c>
      <c r="C2317" s="9">
        <f t="shared" si="181"/>
        <v>5</v>
      </c>
      <c r="D2317" s="9">
        <f t="shared" si="182"/>
        <v>5</v>
      </c>
      <c r="E2317" s="8" t="str">
        <f t="shared" si="183"/>
        <v>20150505</v>
      </c>
      <c r="F2317" s="24">
        <v>42129</v>
      </c>
      <c r="G2317" s="25">
        <f t="shared" si="184"/>
        <v>42129</v>
      </c>
    </row>
    <row r="2318" spans="1:7">
      <c r="A2318" s="9">
        <f t="shared" si="180"/>
        <v>2015</v>
      </c>
      <c r="B2318" s="9">
        <f>VLOOKUP($C2318,Quarter_Month!$A$1:$B$13,2)</f>
        <v>2</v>
      </c>
      <c r="C2318" s="9">
        <f t="shared" si="181"/>
        <v>5</v>
      </c>
      <c r="D2318" s="9">
        <f t="shared" si="182"/>
        <v>6</v>
      </c>
      <c r="E2318" s="8" t="str">
        <f t="shared" si="183"/>
        <v>20150506</v>
      </c>
      <c r="F2318" s="24">
        <v>42130</v>
      </c>
      <c r="G2318" s="25">
        <f t="shared" si="184"/>
        <v>42130</v>
      </c>
    </row>
    <row r="2319" spans="1:7">
      <c r="A2319" s="9">
        <f t="shared" si="180"/>
        <v>2015</v>
      </c>
      <c r="B2319" s="9">
        <f>VLOOKUP($C2319,Quarter_Month!$A$1:$B$13,2)</f>
        <v>2</v>
      </c>
      <c r="C2319" s="9">
        <f t="shared" si="181"/>
        <v>5</v>
      </c>
      <c r="D2319" s="9">
        <f t="shared" si="182"/>
        <v>7</v>
      </c>
      <c r="E2319" s="8" t="str">
        <f t="shared" si="183"/>
        <v>20150507</v>
      </c>
      <c r="F2319" s="24">
        <v>42131</v>
      </c>
      <c r="G2319" s="25">
        <f t="shared" si="184"/>
        <v>42131</v>
      </c>
    </row>
    <row r="2320" spans="1:7">
      <c r="A2320" s="9">
        <f t="shared" si="180"/>
        <v>2015</v>
      </c>
      <c r="B2320" s="9">
        <f>VLOOKUP($C2320,Quarter_Month!$A$1:$B$13,2)</f>
        <v>2</v>
      </c>
      <c r="C2320" s="9">
        <f t="shared" si="181"/>
        <v>5</v>
      </c>
      <c r="D2320" s="9">
        <f t="shared" si="182"/>
        <v>8</v>
      </c>
      <c r="E2320" s="8" t="str">
        <f t="shared" si="183"/>
        <v>20150508</v>
      </c>
      <c r="F2320" s="24">
        <v>42132</v>
      </c>
      <c r="G2320" s="25">
        <f t="shared" si="184"/>
        <v>42132</v>
      </c>
    </row>
    <row r="2321" spans="1:7">
      <c r="A2321" s="9">
        <f t="shared" ref="A2321:A2384" si="185">YEAR(F2321)</f>
        <v>2015</v>
      </c>
      <c r="B2321" s="9">
        <f>VLOOKUP($C2321,Quarter_Month!$A$1:$B$13,2)</f>
        <v>2</v>
      </c>
      <c r="C2321" s="9">
        <f t="shared" ref="C2321:C2384" si="186">MONTH(F2321)</f>
        <v>5</v>
      </c>
      <c r="D2321" s="9">
        <f t="shared" ref="D2321:D2384" si="187">DAY(F2321)</f>
        <v>9</v>
      </c>
      <c r="E2321" s="8" t="str">
        <f t="shared" ref="E2321:E2384" si="188">CONCATENATE(A2321,IF(LEN(C2321)=1,"0"&amp;C2321,C2321),IF(LEN(D2321)=1,"0"&amp;D2321,D2321))</f>
        <v>20150509</v>
      </c>
      <c r="F2321" s="24">
        <v>42133</v>
      </c>
      <c r="G2321" s="25">
        <f t="shared" si="184"/>
        <v>42133</v>
      </c>
    </row>
    <row r="2322" spans="1:7">
      <c r="A2322" s="9">
        <f t="shared" si="185"/>
        <v>2015</v>
      </c>
      <c r="B2322" s="9">
        <f>VLOOKUP($C2322,Quarter_Month!$A$1:$B$13,2)</f>
        <v>2</v>
      </c>
      <c r="C2322" s="9">
        <f t="shared" si="186"/>
        <v>5</v>
      </c>
      <c r="D2322" s="9">
        <f t="shared" si="187"/>
        <v>10</v>
      </c>
      <c r="E2322" s="8" t="str">
        <f t="shared" si="188"/>
        <v>20150510</v>
      </c>
      <c r="F2322" s="24">
        <v>42134</v>
      </c>
      <c r="G2322" s="25">
        <f t="shared" si="184"/>
        <v>42134</v>
      </c>
    </row>
    <row r="2323" spans="1:7">
      <c r="A2323" s="9">
        <f t="shared" si="185"/>
        <v>2015</v>
      </c>
      <c r="B2323" s="9">
        <f>VLOOKUP($C2323,Quarter_Month!$A$1:$B$13,2)</f>
        <v>2</v>
      </c>
      <c r="C2323" s="9">
        <f t="shared" si="186"/>
        <v>5</v>
      </c>
      <c r="D2323" s="9">
        <f t="shared" si="187"/>
        <v>11</v>
      </c>
      <c r="E2323" s="8" t="str">
        <f t="shared" si="188"/>
        <v>20150511</v>
      </c>
      <c r="F2323" s="24">
        <v>42135</v>
      </c>
      <c r="G2323" s="25">
        <f t="shared" si="184"/>
        <v>42135</v>
      </c>
    </row>
    <row r="2324" spans="1:7">
      <c r="A2324" s="9">
        <f t="shared" si="185"/>
        <v>2015</v>
      </c>
      <c r="B2324" s="9">
        <f>VLOOKUP($C2324,Quarter_Month!$A$1:$B$13,2)</f>
        <v>2</v>
      </c>
      <c r="C2324" s="9">
        <f t="shared" si="186"/>
        <v>5</v>
      </c>
      <c r="D2324" s="9">
        <f t="shared" si="187"/>
        <v>12</v>
      </c>
      <c r="E2324" s="8" t="str">
        <f t="shared" si="188"/>
        <v>20150512</v>
      </c>
      <c r="F2324" s="24">
        <v>42136</v>
      </c>
      <c r="G2324" s="25">
        <f t="shared" si="184"/>
        <v>42136</v>
      </c>
    </row>
    <row r="2325" spans="1:7">
      <c r="A2325" s="9">
        <f t="shared" si="185"/>
        <v>2015</v>
      </c>
      <c r="B2325" s="9">
        <f>VLOOKUP($C2325,Quarter_Month!$A$1:$B$13,2)</f>
        <v>2</v>
      </c>
      <c r="C2325" s="9">
        <f t="shared" si="186"/>
        <v>5</v>
      </c>
      <c r="D2325" s="9">
        <f t="shared" si="187"/>
        <v>13</v>
      </c>
      <c r="E2325" s="8" t="str">
        <f t="shared" si="188"/>
        <v>20150513</v>
      </c>
      <c r="F2325" s="24">
        <v>42137</v>
      </c>
      <c r="G2325" s="25">
        <f t="shared" si="184"/>
        <v>42137</v>
      </c>
    </row>
    <row r="2326" spans="1:7">
      <c r="A2326" s="9">
        <f t="shared" si="185"/>
        <v>2015</v>
      </c>
      <c r="B2326" s="9">
        <f>VLOOKUP($C2326,Quarter_Month!$A$1:$B$13,2)</f>
        <v>2</v>
      </c>
      <c r="C2326" s="9">
        <f t="shared" si="186"/>
        <v>5</v>
      </c>
      <c r="D2326" s="9">
        <f t="shared" si="187"/>
        <v>14</v>
      </c>
      <c r="E2326" s="8" t="str">
        <f t="shared" si="188"/>
        <v>20150514</v>
      </c>
      <c r="F2326" s="24">
        <v>42138</v>
      </c>
      <c r="G2326" s="25">
        <f t="shared" si="184"/>
        <v>42138</v>
      </c>
    </row>
    <row r="2327" spans="1:7">
      <c r="A2327" s="9">
        <f t="shared" si="185"/>
        <v>2015</v>
      </c>
      <c r="B2327" s="9">
        <f>VLOOKUP($C2327,Quarter_Month!$A$1:$B$13,2)</f>
        <v>2</v>
      </c>
      <c r="C2327" s="9">
        <f t="shared" si="186"/>
        <v>5</v>
      </c>
      <c r="D2327" s="9">
        <f t="shared" si="187"/>
        <v>15</v>
      </c>
      <c r="E2327" s="8" t="str">
        <f t="shared" si="188"/>
        <v>20150515</v>
      </c>
      <c r="F2327" s="24">
        <v>42139</v>
      </c>
      <c r="G2327" s="25">
        <f t="shared" si="184"/>
        <v>42139</v>
      </c>
    </row>
    <row r="2328" spans="1:7">
      <c r="A2328" s="9">
        <f t="shared" si="185"/>
        <v>2015</v>
      </c>
      <c r="B2328" s="9">
        <f>VLOOKUP($C2328,Quarter_Month!$A$1:$B$13,2)</f>
        <v>2</v>
      </c>
      <c r="C2328" s="9">
        <f t="shared" si="186"/>
        <v>5</v>
      </c>
      <c r="D2328" s="9">
        <f t="shared" si="187"/>
        <v>16</v>
      </c>
      <c r="E2328" s="8" t="str">
        <f t="shared" si="188"/>
        <v>20150516</v>
      </c>
      <c r="F2328" s="24">
        <v>42140</v>
      </c>
      <c r="G2328" s="25">
        <f t="shared" si="184"/>
        <v>42140</v>
      </c>
    </row>
    <row r="2329" spans="1:7">
      <c r="A2329" s="9">
        <f t="shared" si="185"/>
        <v>2015</v>
      </c>
      <c r="B2329" s="9">
        <f>VLOOKUP($C2329,Quarter_Month!$A$1:$B$13,2)</f>
        <v>2</v>
      </c>
      <c r="C2329" s="9">
        <f t="shared" si="186"/>
        <v>5</v>
      </c>
      <c r="D2329" s="9">
        <f t="shared" si="187"/>
        <v>17</v>
      </c>
      <c r="E2329" s="8" t="str">
        <f t="shared" si="188"/>
        <v>20150517</v>
      </c>
      <c r="F2329" s="24">
        <v>42141</v>
      </c>
      <c r="G2329" s="25">
        <f t="shared" si="184"/>
        <v>42141</v>
      </c>
    </row>
    <row r="2330" spans="1:7">
      <c r="A2330" s="9">
        <f t="shared" si="185"/>
        <v>2015</v>
      </c>
      <c r="B2330" s="9">
        <f>VLOOKUP($C2330,Quarter_Month!$A$1:$B$13,2)</f>
        <v>2</v>
      </c>
      <c r="C2330" s="9">
        <f t="shared" si="186"/>
        <v>5</v>
      </c>
      <c r="D2330" s="9">
        <f t="shared" si="187"/>
        <v>18</v>
      </c>
      <c r="E2330" s="8" t="str">
        <f t="shared" si="188"/>
        <v>20150518</v>
      </c>
      <c r="F2330" s="24">
        <v>42142</v>
      </c>
      <c r="G2330" s="25">
        <f t="shared" si="184"/>
        <v>42142</v>
      </c>
    </row>
    <row r="2331" spans="1:7">
      <c r="A2331" s="9">
        <f t="shared" si="185"/>
        <v>2015</v>
      </c>
      <c r="B2331" s="9">
        <f>VLOOKUP($C2331,Quarter_Month!$A$1:$B$13,2)</f>
        <v>2</v>
      </c>
      <c r="C2331" s="9">
        <f t="shared" si="186"/>
        <v>5</v>
      </c>
      <c r="D2331" s="9">
        <f t="shared" si="187"/>
        <v>19</v>
      </c>
      <c r="E2331" s="8" t="str">
        <f t="shared" si="188"/>
        <v>20150519</v>
      </c>
      <c r="F2331" s="24">
        <v>42143</v>
      </c>
      <c r="G2331" s="25">
        <f t="shared" si="184"/>
        <v>42143</v>
      </c>
    </row>
    <row r="2332" spans="1:7">
      <c r="A2332" s="9">
        <f t="shared" si="185"/>
        <v>2015</v>
      </c>
      <c r="B2332" s="9">
        <f>VLOOKUP($C2332,Quarter_Month!$A$1:$B$13,2)</f>
        <v>2</v>
      </c>
      <c r="C2332" s="9">
        <f t="shared" si="186"/>
        <v>5</v>
      </c>
      <c r="D2332" s="9">
        <f t="shared" si="187"/>
        <v>20</v>
      </c>
      <c r="E2332" s="8" t="str">
        <f t="shared" si="188"/>
        <v>20150520</v>
      </c>
      <c r="F2332" s="24">
        <v>42144</v>
      </c>
      <c r="G2332" s="25">
        <f t="shared" si="184"/>
        <v>42144</v>
      </c>
    </row>
    <row r="2333" spans="1:7">
      <c r="A2333" s="9">
        <f t="shared" si="185"/>
        <v>2015</v>
      </c>
      <c r="B2333" s="9">
        <f>VLOOKUP($C2333,Quarter_Month!$A$1:$B$13,2)</f>
        <v>2</v>
      </c>
      <c r="C2333" s="9">
        <f t="shared" si="186"/>
        <v>5</v>
      </c>
      <c r="D2333" s="9">
        <f t="shared" si="187"/>
        <v>21</v>
      </c>
      <c r="E2333" s="8" t="str">
        <f t="shared" si="188"/>
        <v>20150521</v>
      </c>
      <c r="F2333" s="24">
        <v>42145</v>
      </c>
      <c r="G2333" s="25">
        <f t="shared" si="184"/>
        <v>42145</v>
      </c>
    </row>
    <row r="2334" spans="1:7">
      <c r="A2334" s="9">
        <f t="shared" si="185"/>
        <v>2015</v>
      </c>
      <c r="B2334" s="9">
        <f>VLOOKUP($C2334,Quarter_Month!$A$1:$B$13,2)</f>
        <v>2</v>
      </c>
      <c r="C2334" s="9">
        <f t="shared" si="186"/>
        <v>5</v>
      </c>
      <c r="D2334" s="9">
        <f t="shared" si="187"/>
        <v>22</v>
      </c>
      <c r="E2334" s="8" t="str">
        <f t="shared" si="188"/>
        <v>20150522</v>
      </c>
      <c r="F2334" s="24">
        <v>42146</v>
      </c>
      <c r="G2334" s="25">
        <f t="shared" si="184"/>
        <v>42146</v>
      </c>
    </row>
    <row r="2335" spans="1:7">
      <c r="A2335" s="9">
        <f t="shared" si="185"/>
        <v>2015</v>
      </c>
      <c r="B2335" s="9">
        <f>VLOOKUP($C2335,Quarter_Month!$A$1:$B$13,2)</f>
        <v>2</v>
      </c>
      <c r="C2335" s="9">
        <f t="shared" si="186"/>
        <v>5</v>
      </c>
      <c r="D2335" s="9">
        <f t="shared" si="187"/>
        <v>23</v>
      </c>
      <c r="E2335" s="8" t="str">
        <f t="shared" si="188"/>
        <v>20150523</v>
      </c>
      <c r="F2335" s="24">
        <v>42147</v>
      </c>
      <c r="G2335" s="25">
        <f t="shared" si="184"/>
        <v>42147</v>
      </c>
    </row>
    <row r="2336" spans="1:7">
      <c r="A2336" s="9">
        <f t="shared" si="185"/>
        <v>2015</v>
      </c>
      <c r="B2336" s="9">
        <f>VLOOKUP($C2336,Quarter_Month!$A$1:$B$13,2)</f>
        <v>2</v>
      </c>
      <c r="C2336" s="9">
        <f t="shared" si="186"/>
        <v>5</v>
      </c>
      <c r="D2336" s="9">
        <f t="shared" si="187"/>
        <v>24</v>
      </c>
      <c r="E2336" s="8" t="str">
        <f t="shared" si="188"/>
        <v>20150524</v>
      </c>
      <c r="F2336" s="24">
        <v>42148</v>
      </c>
      <c r="G2336" s="25">
        <f t="shared" si="184"/>
        <v>42148</v>
      </c>
    </row>
    <row r="2337" spans="1:7">
      <c r="A2337" s="9">
        <f t="shared" si="185"/>
        <v>2015</v>
      </c>
      <c r="B2337" s="9">
        <f>VLOOKUP($C2337,Quarter_Month!$A$1:$B$13,2)</f>
        <v>2</v>
      </c>
      <c r="C2337" s="9">
        <f t="shared" si="186"/>
        <v>5</v>
      </c>
      <c r="D2337" s="9">
        <f t="shared" si="187"/>
        <v>25</v>
      </c>
      <c r="E2337" s="8" t="str">
        <f t="shared" si="188"/>
        <v>20150525</v>
      </c>
      <c r="F2337" s="24">
        <v>42149</v>
      </c>
      <c r="G2337" s="25">
        <f t="shared" si="184"/>
        <v>42149</v>
      </c>
    </row>
    <row r="2338" spans="1:7">
      <c r="A2338" s="9">
        <f t="shared" si="185"/>
        <v>2015</v>
      </c>
      <c r="B2338" s="9">
        <f>VLOOKUP($C2338,Quarter_Month!$A$1:$B$13,2)</f>
        <v>2</v>
      </c>
      <c r="C2338" s="9">
        <f t="shared" si="186"/>
        <v>5</v>
      </c>
      <c r="D2338" s="9">
        <f t="shared" si="187"/>
        <v>26</v>
      </c>
      <c r="E2338" s="8" t="str">
        <f t="shared" si="188"/>
        <v>20150526</v>
      </c>
      <c r="F2338" s="24">
        <v>42150</v>
      </c>
      <c r="G2338" s="25">
        <f t="shared" si="184"/>
        <v>42150</v>
      </c>
    </row>
    <row r="2339" spans="1:7">
      <c r="A2339" s="9">
        <f t="shared" si="185"/>
        <v>2015</v>
      </c>
      <c r="B2339" s="9">
        <f>VLOOKUP($C2339,Quarter_Month!$A$1:$B$13,2)</f>
        <v>2</v>
      </c>
      <c r="C2339" s="9">
        <f t="shared" si="186"/>
        <v>5</v>
      </c>
      <c r="D2339" s="9">
        <f t="shared" si="187"/>
        <v>27</v>
      </c>
      <c r="E2339" s="8" t="str">
        <f t="shared" si="188"/>
        <v>20150527</v>
      </c>
      <c r="F2339" s="24">
        <v>42151</v>
      </c>
      <c r="G2339" s="25">
        <f t="shared" si="184"/>
        <v>42151</v>
      </c>
    </row>
    <row r="2340" spans="1:7">
      <c r="A2340" s="9">
        <f t="shared" si="185"/>
        <v>2015</v>
      </c>
      <c r="B2340" s="9">
        <f>VLOOKUP($C2340,Quarter_Month!$A$1:$B$13,2)</f>
        <v>2</v>
      </c>
      <c r="C2340" s="9">
        <f t="shared" si="186"/>
        <v>5</v>
      </c>
      <c r="D2340" s="9">
        <f t="shared" si="187"/>
        <v>28</v>
      </c>
      <c r="E2340" s="8" t="str">
        <f t="shared" si="188"/>
        <v>20150528</v>
      </c>
      <c r="F2340" s="24">
        <v>42152</v>
      </c>
      <c r="G2340" s="25">
        <f t="shared" si="184"/>
        <v>42152</v>
      </c>
    </row>
    <row r="2341" spans="1:7">
      <c r="A2341" s="9">
        <f t="shared" si="185"/>
        <v>2015</v>
      </c>
      <c r="B2341" s="9">
        <f>VLOOKUP($C2341,Quarter_Month!$A$1:$B$13,2)</f>
        <v>2</v>
      </c>
      <c r="C2341" s="9">
        <f t="shared" si="186"/>
        <v>5</v>
      </c>
      <c r="D2341" s="9">
        <f t="shared" si="187"/>
        <v>29</v>
      </c>
      <c r="E2341" s="8" t="str">
        <f t="shared" si="188"/>
        <v>20150529</v>
      </c>
      <c r="F2341" s="24">
        <v>42153</v>
      </c>
      <c r="G2341" s="25">
        <f t="shared" si="184"/>
        <v>42153</v>
      </c>
    </row>
    <row r="2342" spans="1:7">
      <c r="A2342" s="9">
        <f t="shared" si="185"/>
        <v>2015</v>
      </c>
      <c r="B2342" s="9">
        <f>VLOOKUP($C2342,Quarter_Month!$A$1:$B$13,2)</f>
        <v>2</v>
      </c>
      <c r="C2342" s="9">
        <f t="shared" si="186"/>
        <v>5</v>
      </c>
      <c r="D2342" s="9">
        <f t="shared" si="187"/>
        <v>30</v>
      </c>
      <c r="E2342" s="8" t="str">
        <f t="shared" si="188"/>
        <v>20150530</v>
      </c>
      <c r="F2342" s="24">
        <v>42154</v>
      </c>
      <c r="G2342" s="25">
        <f t="shared" si="184"/>
        <v>42154</v>
      </c>
    </row>
    <row r="2343" spans="1:7">
      <c r="A2343" s="9">
        <f t="shared" si="185"/>
        <v>2015</v>
      </c>
      <c r="B2343" s="9">
        <f>VLOOKUP($C2343,Quarter_Month!$A$1:$B$13,2)</f>
        <v>2</v>
      </c>
      <c r="C2343" s="9">
        <f t="shared" si="186"/>
        <v>5</v>
      </c>
      <c r="D2343" s="9">
        <f t="shared" si="187"/>
        <v>31</v>
      </c>
      <c r="E2343" s="8" t="str">
        <f t="shared" si="188"/>
        <v>20150531</v>
      </c>
      <c r="F2343" s="24">
        <v>42155</v>
      </c>
      <c r="G2343" s="25">
        <f t="shared" si="184"/>
        <v>42155</v>
      </c>
    </row>
    <row r="2344" spans="1:7">
      <c r="A2344" s="9">
        <f t="shared" si="185"/>
        <v>2015</v>
      </c>
      <c r="B2344" s="9">
        <f>VLOOKUP($C2344,Quarter_Month!$A$1:$B$13,2)</f>
        <v>2</v>
      </c>
      <c r="C2344" s="9">
        <f t="shared" si="186"/>
        <v>6</v>
      </c>
      <c r="D2344" s="9">
        <f t="shared" si="187"/>
        <v>1</v>
      </c>
      <c r="E2344" s="8" t="str">
        <f t="shared" si="188"/>
        <v>20150601</v>
      </c>
      <c r="F2344" s="24">
        <v>42156</v>
      </c>
      <c r="G2344" s="25">
        <f t="shared" si="184"/>
        <v>42156</v>
      </c>
    </row>
    <row r="2345" spans="1:7">
      <c r="A2345" s="9">
        <f t="shared" si="185"/>
        <v>2015</v>
      </c>
      <c r="B2345" s="9">
        <f>VLOOKUP($C2345,Quarter_Month!$A$1:$B$13,2)</f>
        <v>2</v>
      </c>
      <c r="C2345" s="9">
        <f t="shared" si="186"/>
        <v>6</v>
      </c>
      <c r="D2345" s="9">
        <f t="shared" si="187"/>
        <v>2</v>
      </c>
      <c r="E2345" s="8" t="str">
        <f t="shared" si="188"/>
        <v>20150602</v>
      </c>
      <c r="F2345" s="24">
        <v>42157</v>
      </c>
      <c r="G2345" s="25">
        <f t="shared" si="184"/>
        <v>42157</v>
      </c>
    </row>
    <row r="2346" spans="1:7">
      <c r="A2346" s="9">
        <f t="shared" si="185"/>
        <v>2015</v>
      </c>
      <c r="B2346" s="9">
        <f>VLOOKUP($C2346,Quarter_Month!$A$1:$B$13,2)</f>
        <v>2</v>
      </c>
      <c r="C2346" s="9">
        <f t="shared" si="186"/>
        <v>6</v>
      </c>
      <c r="D2346" s="9">
        <f t="shared" si="187"/>
        <v>3</v>
      </c>
      <c r="E2346" s="8" t="str">
        <f t="shared" si="188"/>
        <v>20150603</v>
      </c>
      <c r="F2346" s="24">
        <v>42158</v>
      </c>
      <c r="G2346" s="25">
        <f t="shared" si="184"/>
        <v>42158</v>
      </c>
    </row>
    <row r="2347" spans="1:7">
      <c r="A2347" s="9">
        <f t="shared" si="185"/>
        <v>2015</v>
      </c>
      <c r="B2347" s="9">
        <f>VLOOKUP($C2347,Quarter_Month!$A$1:$B$13,2)</f>
        <v>2</v>
      </c>
      <c r="C2347" s="9">
        <f t="shared" si="186"/>
        <v>6</v>
      </c>
      <c r="D2347" s="9">
        <f t="shared" si="187"/>
        <v>4</v>
      </c>
      <c r="E2347" s="8" t="str">
        <f t="shared" si="188"/>
        <v>20150604</v>
      </c>
      <c r="F2347" s="24">
        <v>42159</v>
      </c>
      <c r="G2347" s="25">
        <f t="shared" si="184"/>
        <v>42159</v>
      </c>
    </row>
    <row r="2348" spans="1:7">
      <c r="A2348" s="9">
        <f t="shared" si="185"/>
        <v>2015</v>
      </c>
      <c r="B2348" s="9">
        <f>VLOOKUP($C2348,Quarter_Month!$A$1:$B$13,2)</f>
        <v>2</v>
      </c>
      <c r="C2348" s="9">
        <f t="shared" si="186"/>
        <v>6</v>
      </c>
      <c r="D2348" s="9">
        <f t="shared" si="187"/>
        <v>5</v>
      </c>
      <c r="E2348" s="8" t="str">
        <f t="shared" si="188"/>
        <v>20150605</v>
      </c>
      <c r="F2348" s="24">
        <v>42160</v>
      </c>
      <c r="G2348" s="25">
        <f t="shared" si="184"/>
        <v>42160</v>
      </c>
    </row>
    <row r="2349" spans="1:7">
      <c r="A2349" s="9">
        <f t="shared" si="185"/>
        <v>2015</v>
      </c>
      <c r="B2349" s="9">
        <f>VLOOKUP($C2349,Quarter_Month!$A$1:$B$13,2)</f>
        <v>2</v>
      </c>
      <c r="C2349" s="9">
        <f t="shared" si="186"/>
        <v>6</v>
      </c>
      <c r="D2349" s="9">
        <f t="shared" si="187"/>
        <v>6</v>
      </c>
      <c r="E2349" s="8" t="str">
        <f t="shared" si="188"/>
        <v>20150606</v>
      </c>
      <c r="F2349" s="24">
        <v>42161</v>
      </c>
      <c r="G2349" s="25">
        <f t="shared" si="184"/>
        <v>42161</v>
      </c>
    </row>
    <row r="2350" spans="1:7">
      <c r="A2350" s="9">
        <f t="shared" si="185"/>
        <v>2015</v>
      </c>
      <c r="B2350" s="9">
        <f>VLOOKUP($C2350,Quarter_Month!$A$1:$B$13,2)</f>
        <v>2</v>
      </c>
      <c r="C2350" s="9">
        <f t="shared" si="186"/>
        <v>6</v>
      </c>
      <c r="D2350" s="9">
        <f t="shared" si="187"/>
        <v>7</v>
      </c>
      <c r="E2350" s="8" t="str">
        <f t="shared" si="188"/>
        <v>20150607</v>
      </c>
      <c r="F2350" s="24">
        <v>42162</v>
      </c>
      <c r="G2350" s="25">
        <f t="shared" si="184"/>
        <v>42162</v>
      </c>
    </row>
    <row r="2351" spans="1:7">
      <c r="A2351" s="9">
        <f t="shared" si="185"/>
        <v>2015</v>
      </c>
      <c r="B2351" s="9">
        <f>VLOOKUP($C2351,Quarter_Month!$A$1:$B$13,2)</f>
        <v>2</v>
      </c>
      <c r="C2351" s="9">
        <f t="shared" si="186"/>
        <v>6</v>
      </c>
      <c r="D2351" s="9">
        <f t="shared" si="187"/>
        <v>8</v>
      </c>
      <c r="E2351" s="8" t="str">
        <f t="shared" si="188"/>
        <v>20150608</v>
      </c>
      <c r="F2351" s="24">
        <v>42163</v>
      </c>
      <c r="G2351" s="25">
        <f t="shared" si="184"/>
        <v>42163</v>
      </c>
    </row>
    <row r="2352" spans="1:7">
      <c r="A2352" s="9">
        <f t="shared" si="185"/>
        <v>2015</v>
      </c>
      <c r="B2352" s="9">
        <f>VLOOKUP($C2352,Quarter_Month!$A$1:$B$13,2)</f>
        <v>2</v>
      </c>
      <c r="C2352" s="9">
        <f t="shared" si="186"/>
        <v>6</v>
      </c>
      <c r="D2352" s="9">
        <f t="shared" si="187"/>
        <v>9</v>
      </c>
      <c r="E2352" s="8" t="str">
        <f t="shared" si="188"/>
        <v>20150609</v>
      </c>
      <c r="F2352" s="24">
        <v>42164</v>
      </c>
      <c r="G2352" s="25">
        <f t="shared" si="184"/>
        <v>42164</v>
      </c>
    </row>
    <row r="2353" spans="1:7">
      <c r="A2353" s="9">
        <f t="shared" si="185"/>
        <v>2015</v>
      </c>
      <c r="B2353" s="9">
        <f>VLOOKUP($C2353,Quarter_Month!$A$1:$B$13,2)</f>
        <v>2</v>
      </c>
      <c r="C2353" s="9">
        <f t="shared" si="186"/>
        <v>6</v>
      </c>
      <c r="D2353" s="9">
        <f t="shared" si="187"/>
        <v>10</v>
      </c>
      <c r="E2353" s="8" t="str">
        <f t="shared" si="188"/>
        <v>20150610</v>
      </c>
      <c r="F2353" s="24">
        <v>42165</v>
      </c>
      <c r="G2353" s="25">
        <f t="shared" si="184"/>
        <v>42165</v>
      </c>
    </row>
    <row r="2354" spans="1:7">
      <c r="A2354" s="9">
        <f t="shared" si="185"/>
        <v>2015</v>
      </c>
      <c r="B2354" s="9">
        <f>VLOOKUP($C2354,Quarter_Month!$A$1:$B$13,2)</f>
        <v>2</v>
      </c>
      <c r="C2354" s="9">
        <f t="shared" si="186"/>
        <v>6</v>
      </c>
      <c r="D2354" s="9">
        <f t="shared" si="187"/>
        <v>11</v>
      </c>
      <c r="E2354" s="8" t="str">
        <f t="shared" si="188"/>
        <v>20150611</v>
      </c>
      <c r="F2354" s="24">
        <v>42166</v>
      </c>
      <c r="G2354" s="25">
        <f t="shared" si="184"/>
        <v>42166</v>
      </c>
    </row>
    <row r="2355" spans="1:7">
      <c r="A2355" s="9">
        <f t="shared" si="185"/>
        <v>2015</v>
      </c>
      <c r="B2355" s="9">
        <f>VLOOKUP($C2355,Quarter_Month!$A$1:$B$13,2)</f>
        <v>2</v>
      </c>
      <c r="C2355" s="9">
        <f t="shared" si="186"/>
        <v>6</v>
      </c>
      <c r="D2355" s="9">
        <f t="shared" si="187"/>
        <v>12</v>
      </c>
      <c r="E2355" s="8" t="str">
        <f t="shared" si="188"/>
        <v>20150612</v>
      </c>
      <c r="F2355" s="24">
        <v>42167</v>
      </c>
      <c r="G2355" s="25">
        <f t="shared" si="184"/>
        <v>42167</v>
      </c>
    </row>
    <row r="2356" spans="1:7">
      <c r="A2356" s="9">
        <f t="shared" si="185"/>
        <v>2015</v>
      </c>
      <c r="B2356" s="9">
        <f>VLOOKUP($C2356,Quarter_Month!$A$1:$B$13,2)</f>
        <v>2</v>
      </c>
      <c r="C2356" s="9">
        <f t="shared" si="186"/>
        <v>6</v>
      </c>
      <c r="D2356" s="9">
        <f t="shared" si="187"/>
        <v>13</v>
      </c>
      <c r="E2356" s="8" t="str">
        <f t="shared" si="188"/>
        <v>20150613</v>
      </c>
      <c r="F2356" s="24">
        <v>42168</v>
      </c>
      <c r="G2356" s="25">
        <f t="shared" si="184"/>
        <v>42168</v>
      </c>
    </row>
    <row r="2357" spans="1:7">
      <c r="A2357" s="9">
        <f t="shared" si="185"/>
        <v>2015</v>
      </c>
      <c r="B2357" s="9">
        <f>VLOOKUP($C2357,Quarter_Month!$A$1:$B$13,2)</f>
        <v>2</v>
      </c>
      <c r="C2357" s="9">
        <f t="shared" si="186"/>
        <v>6</v>
      </c>
      <c r="D2357" s="9">
        <f t="shared" si="187"/>
        <v>14</v>
      </c>
      <c r="E2357" s="8" t="str">
        <f t="shared" si="188"/>
        <v>20150614</v>
      </c>
      <c r="F2357" s="24">
        <v>42169</v>
      </c>
      <c r="G2357" s="25">
        <f t="shared" si="184"/>
        <v>42169</v>
      </c>
    </row>
    <row r="2358" spans="1:7">
      <c r="A2358" s="9">
        <f t="shared" si="185"/>
        <v>2015</v>
      </c>
      <c r="B2358" s="9">
        <f>VLOOKUP($C2358,Quarter_Month!$A$1:$B$13,2)</f>
        <v>2</v>
      </c>
      <c r="C2358" s="9">
        <f t="shared" si="186"/>
        <v>6</v>
      </c>
      <c r="D2358" s="9">
        <f t="shared" si="187"/>
        <v>15</v>
      </c>
      <c r="E2358" s="8" t="str">
        <f t="shared" si="188"/>
        <v>20150615</v>
      </c>
      <c r="F2358" s="24">
        <v>42170</v>
      </c>
      <c r="G2358" s="25">
        <f t="shared" si="184"/>
        <v>42170</v>
      </c>
    </row>
    <row r="2359" spans="1:7">
      <c r="A2359" s="9">
        <f t="shared" si="185"/>
        <v>2015</v>
      </c>
      <c r="B2359" s="9">
        <f>VLOOKUP($C2359,Quarter_Month!$A$1:$B$13,2)</f>
        <v>2</v>
      </c>
      <c r="C2359" s="9">
        <f t="shared" si="186"/>
        <v>6</v>
      </c>
      <c r="D2359" s="9">
        <f t="shared" si="187"/>
        <v>16</v>
      </c>
      <c r="E2359" s="8" t="str">
        <f t="shared" si="188"/>
        <v>20150616</v>
      </c>
      <c r="F2359" s="24">
        <v>42171</v>
      </c>
      <c r="G2359" s="25">
        <f t="shared" si="184"/>
        <v>42171</v>
      </c>
    </row>
    <row r="2360" spans="1:7">
      <c r="A2360" s="9">
        <f t="shared" si="185"/>
        <v>2015</v>
      </c>
      <c r="B2360" s="9">
        <f>VLOOKUP($C2360,Quarter_Month!$A$1:$B$13,2)</f>
        <v>2</v>
      </c>
      <c r="C2360" s="9">
        <f t="shared" si="186"/>
        <v>6</v>
      </c>
      <c r="D2360" s="9">
        <f t="shared" si="187"/>
        <v>17</v>
      </c>
      <c r="E2360" s="8" t="str">
        <f t="shared" si="188"/>
        <v>20150617</v>
      </c>
      <c r="F2360" s="24">
        <v>42172</v>
      </c>
      <c r="G2360" s="25">
        <f t="shared" si="184"/>
        <v>42172</v>
      </c>
    </row>
    <row r="2361" spans="1:7">
      <c r="A2361" s="9">
        <f t="shared" si="185"/>
        <v>2015</v>
      </c>
      <c r="B2361" s="9">
        <f>VLOOKUP($C2361,Quarter_Month!$A$1:$B$13,2)</f>
        <v>2</v>
      </c>
      <c r="C2361" s="9">
        <f t="shared" si="186"/>
        <v>6</v>
      </c>
      <c r="D2361" s="9">
        <f t="shared" si="187"/>
        <v>18</v>
      </c>
      <c r="E2361" s="8" t="str">
        <f t="shared" si="188"/>
        <v>20150618</v>
      </c>
      <c r="F2361" s="24">
        <v>42173</v>
      </c>
      <c r="G2361" s="25">
        <f t="shared" si="184"/>
        <v>42173</v>
      </c>
    </row>
    <row r="2362" spans="1:7">
      <c r="A2362" s="9">
        <f t="shared" si="185"/>
        <v>2015</v>
      </c>
      <c r="B2362" s="9">
        <f>VLOOKUP($C2362,Quarter_Month!$A$1:$B$13,2)</f>
        <v>2</v>
      </c>
      <c r="C2362" s="9">
        <f t="shared" si="186"/>
        <v>6</v>
      </c>
      <c r="D2362" s="9">
        <f t="shared" si="187"/>
        <v>19</v>
      </c>
      <c r="E2362" s="8" t="str">
        <f t="shared" si="188"/>
        <v>20150619</v>
      </c>
      <c r="F2362" s="24">
        <v>42174</v>
      </c>
      <c r="G2362" s="25">
        <f t="shared" si="184"/>
        <v>42174</v>
      </c>
    </row>
    <row r="2363" spans="1:7">
      <c r="A2363" s="9">
        <f t="shared" si="185"/>
        <v>2015</v>
      </c>
      <c r="B2363" s="9">
        <f>VLOOKUP($C2363,Quarter_Month!$A$1:$B$13,2)</f>
        <v>2</v>
      </c>
      <c r="C2363" s="9">
        <f t="shared" si="186"/>
        <v>6</v>
      </c>
      <c r="D2363" s="9">
        <f t="shared" si="187"/>
        <v>20</v>
      </c>
      <c r="E2363" s="8" t="str">
        <f t="shared" si="188"/>
        <v>20150620</v>
      </c>
      <c r="F2363" s="24">
        <v>42175</v>
      </c>
      <c r="G2363" s="25">
        <f t="shared" si="184"/>
        <v>42175</v>
      </c>
    </row>
    <row r="2364" spans="1:7">
      <c r="A2364" s="9">
        <f t="shared" si="185"/>
        <v>2015</v>
      </c>
      <c r="B2364" s="9">
        <f>VLOOKUP($C2364,Quarter_Month!$A$1:$B$13,2)</f>
        <v>2</v>
      </c>
      <c r="C2364" s="9">
        <f t="shared" si="186"/>
        <v>6</v>
      </c>
      <c r="D2364" s="9">
        <f t="shared" si="187"/>
        <v>21</v>
      </c>
      <c r="E2364" s="8" t="str">
        <f t="shared" si="188"/>
        <v>20150621</v>
      </c>
      <c r="F2364" s="24">
        <v>42176</v>
      </c>
      <c r="G2364" s="25">
        <f t="shared" si="184"/>
        <v>42176</v>
      </c>
    </row>
    <row r="2365" spans="1:7">
      <c r="A2365" s="9">
        <f t="shared" si="185"/>
        <v>2015</v>
      </c>
      <c r="B2365" s="9">
        <f>VLOOKUP($C2365,Quarter_Month!$A$1:$B$13,2)</f>
        <v>2</v>
      </c>
      <c r="C2365" s="9">
        <f t="shared" si="186"/>
        <v>6</v>
      </c>
      <c r="D2365" s="9">
        <f t="shared" si="187"/>
        <v>22</v>
      </c>
      <c r="E2365" s="8" t="str">
        <f t="shared" si="188"/>
        <v>20150622</v>
      </c>
      <c r="F2365" s="24">
        <v>42177</v>
      </c>
      <c r="G2365" s="25">
        <f t="shared" si="184"/>
        <v>42177</v>
      </c>
    </row>
    <row r="2366" spans="1:7">
      <c r="A2366" s="9">
        <f t="shared" si="185"/>
        <v>2015</v>
      </c>
      <c r="B2366" s="9">
        <f>VLOOKUP($C2366,Quarter_Month!$A$1:$B$13,2)</f>
        <v>2</v>
      </c>
      <c r="C2366" s="9">
        <f t="shared" si="186"/>
        <v>6</v>
      </c>
      <c r="D2366" s="9">
        <f t="shared" si="187"/>
        <v>23</v>
      </c>
      <c r="E2366" s="8" t="str">
        <f t="shared" si="188"/>
        <v>20150623</v>
      </c>
      <c r="F2366" s="24">
        <v>42178</v>
      </c>
      <c r="G2366" s="25">
        <f t="shared" si="184"/>
        <v>42178</v>
      </c>
    </row>
    <row r="2367" spans="1:7">
      <c r="A2367" s="9">
        <f t="shared" si="185"/>
        <v>2015</v>
      </c>
      <c r="B2367" s="9">
        <f>VLOOKUP($C2367,Quarter_Month!$A$1:$B$13,2)</f>
        <v>2</v>
      </c>
      <c r="C2367" s="9">
        <f t="shared" si="186"/>
        <v>6</v>
      </c>
      <c r="D2367" s="9">
        <f t="shared" si="187"/>
        <v>24</v>
      </c>
      <c r="E2367" s="8" t="str">
        <f t="shared" si="188"/>
        <v>20150624</v>
      </c>
      <c r="F2367" s="24">
        <v>42179</v>
      </c>
      <c r="G2367" s="25">
        <f t="shared" si="184"/>
        <v>42179</v>
      </c>
    </row>
    <row r="2368" spans="1:7">
      <c r="A2368" s="9">
        <f t="shared" si="185"/>
        <v>2015</v>
      </c>
      <c r="B2368" s="9">
        <f>VLOOKUP($C2368,Quarter_Month!$A$1:$B$13,2)</f>
        <v>2</v>
      </c>
      <c r="C2368" s="9">
        <f t="shared" si="186"/>
        <v>6</v>
      </c>
      <c r="D2368" s="9">
        <f t="shared" si="187"/>
        <v>25</v>
      </c>
      <c r="E2368" s="8" t="str">
        <f t="shared" si="188"/>
        <v>20150625</v>
      </c>
      <c r="F2368" s="24">
        <v>42180</v>
      </c>
      <c r="G2368" s="25">
        <f t="shared" si="184"/>
        <v>42180</v>
      </c>
    </row>
    <row r="2369" spans="1:7">
      <c r="A2369" s="9">
        <f t="shared" si="185"/>
        <v>2015</v>
      </c>
      <c r="B2369" s="9">
        <f>VLOOKUP($C2369,Quarter_Month!$A$1:$B$13,2)</f>
        <v>2</v>
      </c>
      <c r="C2369" s="9">
        <f t="shared" si="186"/>
        <v>6</v>
      </c>
      <c r="D2369" s="9">
        <f t="shared" si="187"/>
        <v>26</v>
      </c>
      <c r="E2369" s="8" t="str">
        <f t="shared" si="188"/>
        <v>20150626</v>
      </c>
      <c r="F2369" s="24">
        <v>42181</v>
      </c>
      <c r="G2369" s="25">
        <f t="shared" si="184"/>
        <v>42181</v>
      </c>
    </row>
    <row r="2370" spans="1:7">
      <c r="A2370" s="9">
        <f t="shared" si="185"/>
        <v>2015</v>
      </c>
      <c r="B2370" s="9">
        <f>VLOOKUP($C2370,Quarter_Month!$A$1:$B$13,2)</f>
        <v>2</v>
      </c>
      <c r="C2370" s="9">
        <f t="shared" si="186"/>
        <v>6</v>
      </c>
      <c r="D2370" s="9">
        <f t="shared" si="187"/>
        <v>27</v>
      </c>
      <c r="E2370" s="8" t="str">
        <f t="shared" si="188"/>
        <v>20150627</v>
      </c>
      <c r="F2370" s="24">
        <v>42182</v>
      </c>
      <c r="G2370" s="25">
        <f t="shared" si="184"/>
        <v>42182</v>
      </c>
    </row>
    <row r="2371" spans="1:7">
      <c r="A2371" s="9">
        <f t="shared" si="185"/>
        <v>2015</v>
      </c>
      <c r="B2371" s="9">
        <f>VLOOKUP($C2371,Quarter_Month!$A$1:$B$13,2)</f>
        <v>2</v>
      </c>
      <c r="C2371" s="9">
        <f t="shared" si="186"/>
        <v>6</v>
      </c>
      <c r="D2371" s="9">
        <f t="shared" si="187"/>
        <v>28</v>
      </c>
      <c r="E2371" s="8" t="str">
        <f t="shared" si="188"/>
        <v>20150628</v>
      </c>
      <c r="F2371" s="24">
        <v>42183</v>
      </c>
      <c r="G2371" s="25">
        <f t="shared" ref="G2371:G2404" si="189">F2371</f>
        <v>42183</v>
      </c>
    </row>
    <row r="2372" spans="1:7">
      <c r="A2372" s="9">
        <f t="shared" si="185"/>
        <v>2015</v>
      </c>
      <c r="B2372" s="9">
        <f>VLOOKUP($C2372,Quarter_Month!$A$1:$B$13,2)</f>
        <v>2</v>
      </c>
      <c r="C2372" s="9">
        <f t="shared" si="186"/>
        <v>6</v>
      </c>
      <c r="D2372" s="9">
        <f t="shared" si="187"/>
        <v>29</v>
      </c>
      <c r="E2372" s="8" t="str">
        <f t="shared" si="188"/>
        <v>20150629</v>
      </c>
      <c r="F2372" s="24">
        <v>42184</v>
      </c>
      <c r="G2372" s="25">
        <f t="shared" si="189"/>
        <v>42184</v>
      </c>
    </row>
    <row r="2373" spans="1:7">
      <c r="A2373" s="9">
        <f t="shared" si="185"/>
        <v>2015</v>
      </c>
      <c r="B2373" s="9">
        <f>VLOOKUP($C2373,Quarter_Month!$A$1:$B$13,2)</f>
        <v>2</v>
      </c>
      <c r="C2373" s="9">
        <f t="shared" si="186"/>
        <v>6</v>
      </c>
      <c r="D2373" s="9">
        <f t="shared" si="187"/>
        <v>30</v>
      </c>
      <c r="E2373" s="8" t="str">
        <f t="shared" si="188"/>
        <v>20150630</v>
      </c>
      <c r="F2373" s="24">
        <v>42185</v>
      </c>
      <c r="G2373" s="25">
        <f t="shared" si="189"/>
        <v>42185</v>
      </c>
    </row>
    <row r="2374" spans="1:7">
      <c r="A2374" s="9">
        <f t="shared" si="185"/>
        <v>2015</v>
      </c>
      <c r="B2374" s="9">
        <f>VLOOKUP($C2374,Quarter_Month!$A$1:$B$13,2)</f>
        <v>3</v>
      </c>
      <c r="C2374" s="9">
        <f t="shared" si="186"/>
        <v>7</v>
      </c>
      <c r="D2374" s="9">
        <f t="shared" si="187"/>
        <v>1</v>
      </c>
      <c r="E2374" s="8" t="str">
        <f t="shared" si="188"/>
        <v>20150701</v>
      </c>
      <c r="F2374" s="24">
        <v>42186</v>
      </c>
      <c r="G2374" s="25">
        <f t="shared" si="189"/>
        <v>42186</v>
      </c>
    </row>
    <row r="2375" spans="1:7">
      <c r="A2375" s="9">
        <f t="shared" si="185"/>
        <v>2015</v>
      </c>
      <c r="B2375" s="9">
        <f>VLOOKUP($C2375,Quarter_Month!$A$1:$B$13,2)</f>
        <v>3</v>
      </c>
      <c r="C2375" s="9">
        <f t="shared" si="186"/>
        <v>7</v>
      </c>
      <c r="D2375" s="9">
        <f t="shared" si="187"/>
        <v>2</v>
      </c>
      <c r="E2375" s="8" t="str">
        <f t="shared" si="188"/>
        <v>20150702</v>
      </c>
      <c r="F2375" s="24">
        <v>42187</v>
      </c>
      <c r="G2375" s="25">
        <f t="shared" si="189"/>
        <v>42187</v>
      </c>
    </row>
    <row r="2376" spans="1:7">
      <c r="A2376" s="9">
        <f t="shared" si="185"/>
        <v>2015</v>
      </c>
      <c r="B2376" s="9">
        <f>VLOOKUP($C2376,Quarter_Month!$A$1:$B$13,2)</f>
        <v>3</v>
      </c>
      <c r="C2376" s="9">
        <f t="shared" si="186"/>
        <v>7</v>
      </c>
      <c r="D2376" s="9">
        <f t="shared" si="187"/>
        <v>3</v>
      </c>
      <c r="E2376" s="8" t="str">
        <f t="shared" si="188"/>
        <v>20150703</v>
      </c>
      <c r="F2376" s="24">
        <v>42188</v>
      </c>
      <c r="G2376" s="25">
        <f t="shared" si="189"/>
        <v>42188</v>
      </c>
    </row>
    <row r="2377" spans="1:7">
      <c r="A2377" s="9">
        <f t="shared" si="185"/>
        <v>2015</v>
      </c>
      <c r="B2377" s="9">
        <f>VLOOKUP($C2377,Quarter_Month!$A$1:$B$13,2)</f>
        <v>3</v>
      </c>
      <c r="C2377" s="9">
        <f t="shared" si="186"/>
        <v>7</v>
      </c>
      <c r="D2377" s="9">
        <f t="shared" si="187"/>
        <v>4</v>
      </c>
      <c r="E2377" s="8" t="str">
        <f t="shared" si="188"/>
        <v>20150704</v>
      </c>
      <c r="F2377" s="24">
        <v>42189</v>
      </c>
      <c r="G2377" s="25">
        <f t="shared" si="189"/>
        <v>42189</v>
      </c>
    </row>
    <row r="2378" spans="1:7">
      <c r="A2378" s="9">
        <f t="shared" si="185"/>
        <v>2015</v>
      </c>
      <c r="B2378" s="9">
        <f>VLOOKUP($C2378,Quarter_Month!$A$1:$B$13,2)</f>
        <v>3</v>
      </c>
      <c r="C2378" s="9">
        <f t="shared" si="186"/>
        <v>7</v>
      </c>
      <c r="D2378" s="9">
        <f t="shared" si="187"/>
        <v>5</v>
      </c>
      <c r="E2378" s="8" t="str">
        <f t="shared" si="188"/>
        <v>20150705</v>
      </c>
      <c r="F2378" s="24">
        <v>42190</v>
      </c>
      <c r="G2378" s="25">
        <f t="shared" si="189"/>
        <v>42190</v>
      </c>
    </row>
    <row r="2379" spans="1:7">
      <c r="A2379" s="9">
        <f t="shared" si="185"/>
        <v>2015</v>
      </c>
      <c r="B2379" s="9">
        <f>VLOOKUP($C2379,Quarter_Month!$A$1:$B$13,2)</f>
        <v>3</v>
      </c>
      <c r="C2379" s="9">
        <f t="shared" si="186"/>
        <v>7</v>
      </c>
      <c r="D2379" s="9">
        <f t="shared" si="187"/>
        <v>6</v>
      </c>
      <c r="E2379" s="8" t="str">
        <f t="shared" si="188"/>
        <v>20150706</v>
      </c>
      <c r="F2379" s="24">
        <v>42191</v>
      </c>
      <c r="G2379" s="25">
        <f t="shared" si="189"/>
        <v>42191</v>
      </c>
    </row>
    <row r="2380" spans="1:7">
      <c r="A2380" s="9">
        <f t="shared" si="185"/>
        <v>2015</v>
      </c>
      <c r="B2380" s="9">
        <f>VLOOKUP($C2380,Quarter_Month!$A$1:$B$13,2)</f>
        <v>3</v>
      </c>
      <c r="C2380" s="9">
        <f t="shared" si="186"/>
        <v>7</v>
      </c>
      <c r="D2380" s="9">
        <f t="shared" si="187"/>
        <v>7</v>
      </c>
      <c r="E2380" s="8" t="str">
        <f t="shared" si="188"/>
        <v>20150707</v>
      </c>
      <c r="F2380" s="24">
        <v>42192</v>
      </c>
      <c r="G2380" s="25">
        <f t="shared" si="189"/>
        <v>42192</v>
      </c>
    </row>
    <row r="2381" spans="1:7">
      <c r="A2381" s="9">
        <f t="shared" si="185"/>
        <v>2015</v>
      </c>
      <c r="B2381" s="9">
        <f>VLOOKUP($C2381,Quarter_Month!$A$1:$B$13,2)</f>
        <v>3</v>
      </c>
      <c r="C2381" s="9">
        <f t="shared" si="186"/>
        <v>7</v>
      </c>
      <c r="D2381" s="9">
        <f t="shared" si="187"/>
        <v>8</v>
      </c>
      <c r="E2381" s="8" t="str">
        <f t="shared" si="188"/>
        <v>20150708</v>
      </c>
      <c r="F2381" s="24">
        <v>42193</v>
      </c>
      <c r="G2381" s="25">
        <f t="shared" si="189"/>
        <v>42193</v>
      </c>
    </row>
    <row r="2382" spans="1:7">
      <c r="A2382" s="9">
        <f t="shared" si="185"/>
        <v>2015</v>
      </c>
      <c r="B2382" s="9">
        <f>VLOOKUP($C2382,Quarter_Month!$A$1:$B$13,2)</f>
        <v>3</v>
      </c>
      <c r="C2382" s="9">
        <f t="shared" si="186"/>
        <v>7</v>
      </c>
      <c r="D2382" s="9">
        <f t="shared" si="187"/>
        <v>9</v>
      </c>
      <c r="E2382" s="8" t="str">
        <f t="shared" si="188"/>
        <v>20150709</v>
      </c>
      <c r="F2382" s="24">
        <v>42194</v>
      </c>
      <c r="G2382" s="25">
        <f t="shared" si="189"/>
        <v>42194</v>
      </c>
    </row>
    <row r="2383" spans="1:7">
      <c r="A2383" s="9">
        <f t="shared" si="185"/>
        <v>2015</v>
      </c>
      <c r="B2383" s="9">
        <f>VLOOKUP($C2383,Quarter_Month!$A$1:$B$13,2)</f>
        <v>3</v>
      </c>
      <c r="C2383" s="9">
        <f t="shared" si="186"/>
        <v>7</v>
      </c>
      <c r="D2383" s="9">
        <f t="shared" si="187"/>
        <v>10</v>
      </c>
      <c r="E2383" s="8" t="str">
        <f t="shared" si="188"/>
        <v>20150710</v>
      </c>
      <c r="F2383" s="24">
        <v>42195</v>
      </c>
      <c r="G2383" s="25">
        <f t="shared" si="189"/>
        <v>42195</v>
      </c>
    </row>
    <row r="2384" spans="1:7">
      <c r="A2384" s="9">
        <f t="shared" si="185"/>
        <v>2015</v>
      </c>
      <c r="B2384" s="9">
        <f>VLOOKUP($C2384,Quarter_Month!$A$1:$B$13,2)</f>
        <v>3</v>
      </c>
      <c r="C2384" s="9">
        <f t="shared" si="186"/>
        <v>7</v>
      </c>
      <c r="D2384" s="9">
        <f t="shared" si="187"/>
        <v>11</v>
      </c>
      <c r="E2384" s="8" t="str">
        <f t="shared" si="188"/>
        <v>20150711</v>
      </c>
      <c r="F2384" s="24">
        <v>42196</v>
      </c>
      <c r="G2384" s="25">
        <f t="shared" si="189"/>
        <v>42196</v>
      </c>
    </row>
    <row r="2385" spans="1:7">
      <c r="A2385" s="9">
        <f t="shared" ref="A2385:A2448" si="190">YEAR(F2385)</f>
        <v>2015</v>
      </c>
      <c r="B2385" s="9">
        <f>VLOOKUP($C2385,Quarter_Month!$A$1:$B$13,2)</f>
        <v>3</v>
      </c>
      <c r="C2385" s="9">
        <f t="shared" ref="C2385:C2448" si="191">MONTH(F2385)</f>
        <v>7</v>
      </c>
      <c r="D2385" s="9">
        <f t="shared" ref="D2385:D2448" si="192">DAY(F2385)</f>
        <v>12</v>
      </c>
      <c r="E2385" s="8" t="str">
        <f t="shared" ref="E2385:E2448" si="193">CONCATENATE(A2385,IF(LEN(C2385)=1,"0"&amp;C2385,C2385),IF(LEN(D2385)=1,"0"&amp;D2385,D2385))</f>
        <v>20150712</v>
      </c>
      <c r="F2385" s="24">
        <v>42197</v>
      </c>
      <c r="G2385" s="25">
        <f t="shared" si="189"/>
        <v>42197</v>
      </c>
    </row>
    <row r="2386" spans="1:7">
      <c r="A2386" s="9">
        <f t="shared" si="190"/>
        <v>2015</v>
      </c>
      <c r="B2386" s="9">
        <f>VLOOKUP($C2386,Quarter_Month!$A$1:$B$13,2)</f>
        <v>3</v>
      </c>
      <c r="C2386" s="9">
        <f t="shared" si="191"/>
        <v>7</v>
      </c>
      <c r="D2386" s="9">
        <f t="shared" si="192"/>
        <v>13</v>
      </c>
      <c r="E2386" s="8" t="str">
        <f t="shared" si="193"/>
        <v>20150713</v>
      </c>
      <c r="F2386" s="24">
        <v>42198</v>
      </c>
      <c r="G2386" s="25">
        <f t="shared" si="189"/>
        <v>42198</v>
      </c>
    </row>
    <row r="2387" spans="1:7">
      <c r="A2387" s="9">
        <f t="shared" si="190"/>
        <v>2015</v>
      </c>
      <c r="B2387" s="9">
        <f>VLOOKUP($C2387,Quarter_Month!$A$1:$B$13,2)</f>
        <v>3</v>
      </c>
      <c r="C2387" s="9">
        <f t="shared" si="191"/>
        <v>7</v>
      </c>
      <c r="D2387" s="9">
        <f t="shared" si="192"/>
        <v>14</v>
      </c>
      <c r="E2387" s="8" t="str">
        <f t="shared" si="193"/>
        <v>20150714</v>
      </c>
      <c r="F2387" s="24">
        <v>42199</v>
      </c>
      <c r="G2387" s="25">
        <f t="shared" si="189"/>
        <v>42199</v>
      </c>
    </row>
    <row r="2388" spans="1:7">
      <c r="A2388" s="9">
        <f t="shared" si="190"/>
        <v>2015</v>
      </c>
      <c r="B2388" s="9">
        <f>VLOOKUP($C2388,Quarter_Month!$A$1:$B$13,2)</f>
        <v>3</v>
      </c>
      <c r="C2388" s="9">
        <f t="shared" si="191"/>
        <v>7</v>
      </c>
      <c r="D2388" s="9">
        <f t="shared" si="192"/>
        <v>15</v>
      </c>
      <c r="E2388" s="8" t="str">
        <f t="shared" si="193"/>
        <v>20150715</v>
      </c>
      <c r="F2388" s="24">
        <v>42200</v>
      </c>
      <c r="G2388" s="25">
        <f t="shared" si="189"/>
        <v>42200</v>
      </c>
    </row>
    <row r="2389" spans="1:7">
      <c r="A2389" s="9">
        <f t="shared" si="190"/>
        <v>2015</v>
      </c>
      <c r="B2389" s="9">
        <f>VLOOKUP($C2389,Quarter_Month!$A$1:$B$13,2)</f>
        <v>3</v>
      </c>
      <c r="C2389" s="9">
        <f t="shared" si="191"/>
        <v>7</v>
      </c>
      <c r="D2389" s="9">
        <f t="shared" si="192"/>
        <v>16</v>
      </c>
      <c r="E2389" s="8" t="str">
        <f t="shared" si="193"/>
        <v>20150716</v>
      </c>
      <c r="F2389" s="24">
        <v>42201</v>
      </c>
      <c r="G2389" s="25">
        <f t="shared" si="189"/>
        <v>42201</v>
      </c>
    </row>
    <row r="2390" spans="1:7">
      <c r="A2390" s="9">
        <f t="shared" si="190"/>
        <v>2015</v>
      </c>
      <c r="B2390" s="9">
        <f>VLOOKUP($C2390,Quarter_Month!$A$1:$B$13,2)</f>
        <v>3</v>
      </c>
      <c r="C2390" s="9">
        <f t="shared" si="191"/>
        <v>7</v>
      </c>
      <c r="D2390" s="9">
        <f t="shared" si="192"/>
        <v>17</v>
      </c>
      <c r="E2390" s="8" t="str">
        <f t="shared" si="193"/>
        <v>20150717</v>
      </c>
      <c r="F2390" s="24">
        <v>42202</v>
      </c>
      <c r="G2390" s="25">
        <f t="shared" si="189"/>
        <v>42202</v>
      </c>
    </row>
    <row r="2391" spans="1:7">
      <c r="A2391" s="9">
        <f t="shared" si="190"/>
        <v>2015</v>
      </c>
      <c r="B2391" s="9">
        <f>VLOOKUP($C2391,Quarter_Month!$A$1:$B$13,2)</f>
        <v>3</v>
      </c>
      <c r="C2391" s="9">
        <f t="shared" si="191"/>
        <v>7</v>
      </c>
      <c r="D2391" s="9">
        <f t="shared" si="192"/>
        <v>18</v>
      </c>
      <c r="E2391" s="8" t="str">
        <f t="shared" si="193"/>
        <v>20150718</v>
      </c>
      <c r="F2391" s="24">
        <v>42203</v>
      </c>
      <c r="G2391" s="25">
        <f t="shared" si="189"/>
        <v>42203</v>
      </c>
    </row>
    <row r="2392" spans="1:7">
      <c r="A2392" s="9">
        <f t="shared" si="190"/>
        <v>2015</v>
      </c>
      <c r="B2392" s="9">
        <f>VLOOKUP($C2392,Quarter_Month!$A$1:$B$13,2)</f>
        <v>3</v>
      </c>
      <c r="C2392" s="9">
        <f t="shared" si="191"/>
        <v>7</v>
      </c>
      <c r="D2392" s="9">
        <f t="shared" si="192"/>
        <v>19</v>
      </c>
      <c r="E2392" s="8" t="str">
        <f t="shared" si="193"/>
        <v>20150719</v>
      </c>
      <c r="F2392" s="24">
        <v>42204</v>
      </c>
      <c r="G2392" s="25">
        <f t="shared" si="189"/>
        <v>42204</v>
      </c>
    </row>
    <row r="2393" spans="1:7">
      <c r="A2393" s="9">
        <f t="shared" si="190"/>
        <v>2015</v>
      </c>
      <c r="B2393" s="9">
        <f>VLOOKUP($C2393,Quarter_Month!$A$1:$B$13,2)</f>
        <v>3</v>
      </c>
      <c r="C2393" s="9">
        <f t="shared" si="191"/>
        <v>7</v>
      </c>
      <c r="D2393" s="9">
        <f t="shared" si="192"/>
        <v>20</v>
      </c>
      <c r="E2393" s="8" t="str">
        <f t="shared" si="193"/>
        <v>20150720</v>
      </c>
      <c r="F2393" s="24">
        <v>42205</v>
      </c>
      <c r="G2393" s="25">
        <f t="shared" si="189"/>
        <v>42205</v>
      </c>
    </row>
    <row r="2394" spans="1:7">
      <c r="A2394" s="9">
        <f t="shared" si="190"/>
        <v>2015</v>
      </c>
      <c r="B2394" s="9">
        <f>VLOOKUP($C2394,Quarter_Month!$A$1:$B$13,2)</f>
        <v>3</v>
      </c>
      <c r="C2394" s="9">
        <f t="shared" si="191"/>
        <v>7</v>
      </c>
      <c r="D2394" s="9">
        <f t="shared" si="192"/>
        <v>21</v>
      </c>
      <c r="E2394" s="8" t="str">
        <f t="shared" si="193"/>
        <v>20150721</v>
      </c>
      <c r="F2394" s="24">
        <v>42206</v>
      </c>
      <c r="G2394" s="25">
        <f t="shared" si="189"/>
        <v>42206</v>
      </c>
    </row>
    <row r="2395" spans="1:7">
      <c r="A2395" s="9">
        <f t="shared" si="190"/>
        <v>2015</v>
      </c>
      <c r="B2395" s="9">
        <f>VLOOKUP($C2395,Quarter_Month!$A$1:$B$13,2)</f>
        <v>3</v>
      </c>
      <c r="C2395" s="9">
        <f t="shared" si="191"/>
        <v>7</v>
      </c>
      <c r="D2395" s="9">
        <f t="shared" si="192"/>
        <v>22</v>
      </c>
      <c r="E2395" s="8" t="str">
        <f t="shared" si="193"/>
        <v>20150722</v>
      </c>
      <c r="F2395" s="24">
        <v>42207</v>
      </c>
      <c r="G2395" s="25">
        <f t="shared" si="189"/>
        <v>42207</v>
      </c>
    </row>
    <row r="2396" spans="1:7">
      <c r="A2396" s="9">
        <f t="shared" si="190"/>
        <v>2015</v>
      </c>
      <c r="B2396" s="9">
        <f>VLOOKUP($C2396,Quarter_Month!$A$1:$B$13,2)</f>
        <v>3</v>
      </c>
      <c r="C2396" s="9">
        <f t="shared" si="191"/>
        <v>7</v>
      </c>
      <c r="D2396" s="9">
        <f t="shared" si="192"/>
        <v>23</v>
      </c>
      <c r="E2396" s="8" t="str">
        <f t="shared" si="193"/>
        <v>20150723</v>
      </c>
      <c r="F2396" s="24">
        <v>42208</v>
      </c>
      <c r="G2396" s="25">
        <f t="shared" si="189"/>
        <v>42208</v>
      </c>
    </row>
    <row r="2397" spans="1:7">
      <c r="A2397" s="9">
        <f t="shared" si="190"/>
        <v>2015</v>
      </c>
      <c r="B2397" s="9">
        <f>VLOOKUP($C2397,Quarter_Month!$A$1:$B$13,2)</f>
        <v>3</v>
      </c>
      <c r="C2397" s="9">
        <f t="shared" si="191"/>
        <v>7</v>
      </c>
      <c r="D2397" s="9">
        <f t="shared" si="192"/>
        <v>24</v>
      </c>
      <c r="E2397" s="8" t="str">
        <f t="shared" si="193"/>
        <v>20150724</v>
      </c>
      <c r="F2397" s="24">
        <v>42209</v>
      </c>
      <c r="G2397" s="25">
        <f t="shared" si="189"/>
        <v>42209</v>
      </c>
    </row>
    <row r="2398" spans="1:7">
      <c r="A2398" s="9">
        <f t="shared" si="190"/>
        <v>2015</v>
      </c>
      <c r="B2398" s="9">
        <f>VLOOKUP($C2398,Quarter_Month!$A$1:$B$13,2)</f>
        <v>3</v>
      </c>
      <c r="C2398" s="9">
        <f t="shared" si="191"/>
        <v>7</v>
      </c>
      <c r="D2398" s="9">
        <f t="shared" si="192"/>
        <v>25</v>
      </c>
      <c r="E2398" s="8" t="str">
        <f t="shared" si="193"/>
        <v>20150725</v>
      </c>
      <c r="F2398" s="24">
        <v>42210</v>
      </c>
      <c r="G2398" s="25">
        <f t="shared" si="189"/>
        <v>42210</v>
      </c>
    </row>
    <row r="2399" spans="1:7">
      <c r="A2399" s="9">
        <f t="shared" si="190"/>
        <v>2015</v>
      </c>
      <c r="B2399" s="9">
        <f>VLOOKUP($C2399,Quarter_Month!$A$1:$B$13,2)</f>
        <v>3</v>
      </c>
      <c r="C2399" s="9">
        <f t="shared" si="191"/>
        <v>7</v>
      </c>
      <c r="D2399" s="9">
        <f t="shared" si="192"/>
        <v>26</v>
      </c>
      <c r="E2399" s="8" t="str">
        <f t="shared" si="193"/>
        <v>20150726</v>
      </c>
      <c r="F2399" s="24">
        <v>42211</v>
      </c>
      <c r="G2399" s="25">
        <f t="shared" si="189"/>
        <v>42211</v>
      </c>
    </row>
    <row r="2400" spans="1:7">
      <c r="A2400" s="9">
        <f t="shared" si="190"/>
        <v>2015</v>
      </c>
      <c r="B2400" s="9">
        <f>VLOOKUP($C2400,Quarter_Month!$A$1:$B$13,2)</f>
        <v>3</v>
      </c>
      <c r="C2400" s="9">
        <f t="shared" si="191"/>
        <v>7</v>
      </c>
      <c r="D2400" s="9">
        <f t="shared" si="192"/>
        <v>27</v>
      </c>
      <c r="E2400" s="8" t="str">
        <f t="shared" si="193"/>
        <v>20150727</v>
      </c>
      <c r="F2400" s="24">
        <v>42212</v>
      </c>
      <c r="G2400" s="25">
        <f t="shared" si="189"/>
        <v>42212</v>
      </c>
    </row>
    <row r="2401" spans="1:7">
      <c r="A2401" s="9">
        <f t="shared" si="190"/>
        <v>2015</v>
      </c>
      <c r="B2401" s="9">
        <f>VLOOKUP($C2401,Quarter_Month!$A$1:$B$13,2)</f>
        <v>3</v>
      </c>
      <c r="C2401" s="9">
        <f t="shared" si="191"/>
        <v>7</v>
      </c>
      <c r="D2401" s="9">
        <f t="shared" si="192"/>
        <v>28</v>
      </c>
      <c r="E2401" s="8" t="str">
        <f t="shared" si="193"/>
        <v>20150728</v>
      </c>
      <c r="F2401" s="24">
        <v>42213</v>
      </c>
      <c r="G2401" s="25">
        <f t="shared" si="189"/>
        <v>42213</v>
      </c>
    </row>
    <row r="2402" spans="1:7">
      <c r="A2402" s="9">
        <f t="shared" si="190"/>
        <v>2015</v>
      </c>
      <c r="B2402" s="9">
        <f>VLOOKUP($C2402,Quarter_Month!$A$1:$B$13,2)</f>
        <v>3</v>
      </c>
      <c r="C2402" s="9">
        <f t="shared" si="191"/>
        <v>7</v>
      </c>
      <c r="D2402" s="9">
        <f t="shared" si="192"/>
        <v>29</v>
      </c>
      <c r="E2402" s="8" t="str">
        <f t="shared" si="193"/>
        <v>20150729</v>
      </c>
      <c r="F2402" s="24">
        <v>42214</v>
      </c>
      <c r="G2402" s="25">
        <f t="shared" si="189"/>
        <v>42214</v>
      </c>
    </row>
    <row r="2403" spans="1:7">
      <c r="A2403" s="9">
        <f t="shared" si="190"/>
        <v>2015</v>
      </c>
      <c r="B2403" s="9">
        <f>VLOOKUP($C2403,Quarter_Month!$A$1:$B$13,2)</f>
        <v>3</v>
      </c>
      <c r="C2403" s="9">
        <f t="shared" si="191"/>
        <v>7</v>
      </c>
      <c r="D2403" s="9">
        <f t="shared" si="192"/>
        <v>30</v>
      </c>
      <c r="E2403" s="8" t="str">
        <f t="shared" si="193"/>
        <v>20150730</v>
      </c>
      <c r="F2403" s="24">
        <v>42215</v>
      </c>
      <c r="G2403" s="25">
        <f t="shared" si="189"/>
        <v>42215</v>
      </c>
    </row>
    <row r="2404" spans="1:7">
      <c r="A2404" s="9">
        <f t="shared" si="190"/>
        <v>2015</v>
      </c>
      <c r="B2404" s="9">
        <f>VLOOKUP($C2404,Quarter_Month!$A$1:$B$13,2)</f>
        <v>3</v>
      </c>
      <c r="C2404" s="9">
        <f t="shared" si="191"/>
        <v>7</v>
      </c>
      <c r="D2404" s="9">
        <f t="shared" si="192"/>
        <v>31</v>
      </c>
      <c r="E2404" s="8" t="str">
        <f t="shared" si="193"/>
        <v>20150731</v>
      </c>
      <c r="F2404" s="24">
        <v>42216</v>
      </c>
      <c r="G2404" s="25">
        <f t="shared" si="189"/>
        <v>42216</v>
      </c>
    </row>
    <row r="2405" spans="1:7">
      <c r="A2405" s="9">
        <f t="shared" si="190"/>
        <v>2015</v>
      </c>
      <c r="B2405" s="9">
        <f>VLOOKUP($C2405,Quarter_Month!$A$1:$B$13,2)</f>
        <v>3</v>
      </c>
      <c r="C2405" s="9">
        <f t="shared" si="191"/>
        <v>8</v>
      </c>
      <c r="D2405" s="9">
        <f t="shared" si="192"/>
        <v>1</v>
      </c>
      <c r="E2405" s="8" t="str">
        <f t="shared" si="193"/>
        <v>20150801</v>
      </c>
      <c r="F2405" s="24">
        <v>42217</v>
      </c>
      <c r="G2405" s="25">
        <f>F2405</f>
        <v>42217</v>
      </c>
    </row>
    <row r="2406" spans="1:7">
      <c r="A2406" s="9">
        <f t="shared" si="190"/>
        <v>2015</v>
      </c>
      <c r="B2406" s="9">
        <f>VLOOKUP($C2406,Quarter_Month!$A$1:$B$13,2)</f>
        <v>3</v>
      </c>
      <c r="C2406" s="9">
        <f t="shared" si="191"/>
        <v>8</v>
      </c>
      <c r="D2406" s="9">
        <f t="shared" si="192"/>
        <v>2</v>
      </c>
      <c r="E2406" s="8" t="str">
        <f t="shared" si="193"/>
        <v>20150802</v>
      </c>
      <c r="F2406" s="24">
        <v>42218</v>
      </c>
      <c r="G2406" s="25">
        <f t="shared" ref="G2406:G2469" si="194">F2406</f>
        <v>42218</v>
      </c>
    </row>
    <row r="2407" spans="1:7">
      <c r="A2407" s="9">
        <f t="shared" si="190"/>
        <v>2015</v>
      </c>
      <c r="B2407" s="9">
        <f>VLOOKUP($C2407,Quarter_Month!$A$1:$B$13,2)</f>
        <v>3</v>
      </c>
      <c r="C2407" s="9">
        <f t="shared" si="191"/>
        <v>8</v>
      </c>
      <c r="D2407" s="9">
        <f t="shared" si="192"/>
        <v>3</v>
      </c>
      <c r="E2407" s="8" t="str">
        <f t="shared" si="193"/>
        <v>20150803</v>
      </c>
      <c r="F2407" s="24">
        <v>42219</v>
      </c>
      <c r="G2407" s="25">
        <f t="shared" si="194"/>
        <v>42219</v>
      </c>
    </row>
    <row r="2408" spans="1:7">
      <c r="A2408" s="9">
        <f t="shared" si="190"/>
        <v>2015</v>
      </c>
      <c r="B2408" s="9">
        <f>VLOOKUP($C2408,Quarter_Month!$A$1:$B$13,2)</f>
        <v>3</v>
      </c>
      <c r="C2408" s="9">
        <f t="shared" si="191"/>
        <v>8</v>
      </c>
      <c r="D2408" s="9">
        <f t="shared" si="192"/>
        <v>4</v>
      </c>
      <c r="E2408" s="8" t="str">
        <f t="shared" si="193"/>
        <v>20150804</v>
      </c>
      <c r="F2408" s="24">
        <v>42220</v>
      </c>
      <c r="G2408" s="25">
        <f t="shared" si="194"/>
        <v>42220</v>
      </c>
    </row>
    <row r="2409" spans="1:7">
      <c r="A2409" s="9">
        <f t="shared" si="190"/>
        <v>2015</v>
      </c>
      <c r="B2409" s="9">
        <f>VLOOKUP($C2409,Quarter_Month!$A$1:$B$13,2)</f>
        <v>3</v>
      </c>
      <c r="C2409" s="9">
        <f t="shared" si="191"/>
        <v>8</v>
      </c>
      <c r="D2409" s="9">
        <f t="shared" si="192"/>
        <v>5</v>
      </c>
      <c r="E2409" s="8" t="str">
        <f t="shared" si="193"/>
        <v>20150805</v>
      </c>
      <c r="F2409" s="24">
        <v>42221</v>
      </c>
      <c r="G2409" s="25">
        <f t="shared" si="194"/>
        <v>42221</v>
      </c>
    </row>
    <row r="2410" spans="1:7">
      <c r="A2410" s="9">
        <f t="shared" si="190"/>
        <v>2015</v>
      </c>
      <c r="B2410" s="9">
        <f>VLOOKUP($C2410,Quarter_Month!$A$1:$B$13,2)</f>
        <v>3</v>
      </c>
      <c r="C2410" s="9">
        <f t="shared" si="191"/>
        <v>8</v>
      </c>
      <c r="D2410" s="9">
        <f t="shared" si="192"/>
        <v>6</v>
      </c>
      <c r="E2410" s="8" t="str">
        <f t="shared" si="193"/>
        <v>20150806</v>
      </c>
      <c r="F2410" s="24">
        <v>42222</v>
      </c>
      <c r="G2410" s="25">
        <f t="shared" si="194"/>
        <v>42222</v>
      </c>
    </row>
    <row r="2411" spans="1:7">
      <c r="A2411" s="9">
        <f t="shared" si="190"/>
        <v>2015</v>
      </c>
      <c r="B2411" s="9">
        <f>VLOOKUP($C2411,Quarter_Month!$A$1:$B$13,2)</f>
        <v>3</v>
      </c>
      <c r="C2411" s="9">
        <f t="shared" si="191"/>
        <v>8</v>
      </c>
      <c r="D2411" s="9">
        <f t="shared" si="192"/>
        <v>7</v>
      </c>
      <c r="E2411" s="8" t="str">
        <f t="shared" si="193"/>
        <v>20150807</v>
      </c>
      <c r="F2411" s="24">
        <v>42223</v>
      </c>
      <c r="G2411" s="25">
        <f t="shared" si="194"/>
        <v>42223</v>
      </c>
    </row>
    <row r="2412" spans="1:7">
      <c r="A2412" s="9">
        <f t="shared" si="190"/>
        <v>2015</v>
      </c>
      <c r="B2412" s="9">
        <f>VLOOKUP($C2412,Quarter_Month!$A$1:$B$13,2)</f>
        <v>3</v>
      </c>
      <c r="C2412" s="9">
        <f t="shared" si="191"/>
        <v>8</v>
      </c>
      <c r="D2412" s="9">
        <f t="shared" si="192"/>
        <v>8</v>
      </c>
      <c r="E2412" s="8" t="str">
        <f t="shared" si="193"/>
        <v>20150808</v>
      </c>
      <c r="F2412" s="24">
        <v>42224</v>
      </c>
      <c r="G2412" s="25">
        <f t="shared" si="194"/>
        <v>42224</v>
      </c>
    </row>
    <row r="2413" spans="1:7">
      <c r="A2413" s="9">
        <f t="shared" si="190"/>
        <v>2015</v>
      </c>
      <c r="B2413" s="9">
        <f>VLOOKUP($C2413,Quarter_Month!$A$1:$B$13,2)</f>
        <v>3</v>
      </c>
      <c r="C2413" s="9">
        <f t="shared" si="191"/>
        <v>8</v>
      </c>
      <c r="D2413" s="9">
        <f t="shared" si="192"/>
        <v>9</v>
      </c>
      <c r="E2413" s="8" t="str">
        <f t="shared" si="193"/>
        <v>20150809</v>
      </c>
      <c r="F2413" s="24">
        <v>42225</v>
      </c>
      <c r="G2413" s="25">
        <f t="shared" si="194"/>
        <v>42225</v>
      </c>
    </row>
    <row r="2414" spans="1:7">
      <c r="A2414" s="9">
        <f t="shared" si="190"/>
        <v>2015</v>
      </c>
      <c r="B2414" s="9">
        <f>VLOOKUP($C2414,Quarter_Month!$A$1:$B$13,2)</f>
        <v>3</v>
      </c>
      <c r="C2414" s="9">
        <f t="shared" si="191"/>
        <v>8</v>
      </c>
      <c r="D2414" s="9">
        <f t="shared" si="192"/>
        <v>10</v>
      </c>
      <c r="E2414" s="8" t="str">
        <f t="shared" si="193"/>
        <v>20150810</v>
      </c>
      <c r="F2414" s="24">
        <v>42226</v>
      </c>
      <c r="G2414" s="25">
        <f t="shared" si="194"/>
        <v>42226</v>
      </c>
    </row>
    <row r="2415" spans="1:7">
      <c r="A2415" s="9">
        <f t="shared" si="190"/>
        <v>2015</v>
      </c>
      <c r="B2415" s="9">
        <f>VLOOKUP($C2415,Quarter_Month!$A$1:$B$13,2)</f>
        <v>3</v>
      </c>
      <c r="C2415" s="9">
        <f t="shared" si="191"/>
        <v>8</v>
      </c>
      <c r="D2415" s="9">
        <f t="shared" si="192"/>
        <v>11</v>
      </c>
      <c r="E2415" s="8" t="str">
        <f t="shared" si="193"/>
        <v>20150811</v>
      </c>
      <c r="F2415" s="24">
        <v>42227</v>
      </c>
      <c r="G2415" s="25">
        <f t="shared" si="194"/>
        <v>42227</v>
      </c>
    </row>
    <row r="2416" spans="1:7">
      <c r="A2416" s="9">
        <f t="shared" si="190"/>
        <v>2015</v>
      </c>
      <c r="B2416" s="9">
        <f>VLOOKUP($C2416,Quarter_Month!$A$1:$B$13,2)</f>
        <v>3</v>
      </c>
      <c r="C2416" s="9">
        <f t="shared" si="191"/>
        <v>8</v>
      </c>
      <c r="D2416" s="9">
        <f t="shared" si="192"/>
        <v>12</v>
      </c>
      <c r="E2416" s="8" t="str">
        <f t="shared" si="193"/>
        <v>20150812</v>
      </c>
      <c r="F2416" s="24">
        <v>42228</v>
      </c>
      <c r="G2416" s="25">
        <f t="shared" si="194"/>
        <v>42228</v>
      </c>
    </row>
    <row r="2417" spans="1:7">
      <c r="A2417" s="9">
        <f t="shared" si="190"/>
        <v>2015</v>
      </c>
      <c r="B2417" s="9">
        <f>VLOOKUP($C2417,Quarter_Month!$A$1:$B$13,2)</f>
        <v>3</v>
      </c>
      <c r="C2417" s="9">
        <f t="shared" si="191"/>
        <v>8</v>
      </c>
      <c r="D2417" s="9">
        <f t="shared" si="192"/>
        <v>13</v>
      </c>
      <c r="E2417" s="8" t="str">
        <f t="shared" si="193"/>
        <v>20150813</v>
      </c>
      <c r="F2417" s="24">
        <v>42229</v>
      </c>
      <c r="G2417" s="25">
        <f t="shared" si="194"/>
        <v>42229</v>
      </c>
    </row>
    <row r="2418" spans="1:7">
      <c r="A2418" s="9">
        <f t="shared" si="190"/>
        <v>2015</v>
      </c>
      <c r="B2418" s="9">
        <f>VLOOKUP($C2418,Quarter_Month!$A$1:$B$13,2)</f>
        <v>3</v>
      </c>
      <c r="C2418" s="9">
        <f t="shared" si="191"/>
        <v>8</v>
      </c>
      <c r="D2418" s="9">
        <f t="shared" si="192"/>
        <v>14</v>
      </c>
      <c r="E2418" s="8" t="str">
        <f t="shared" si="193"/>
        <v>20150814</v>
      </c>
      <c r="F2418" s="24">
        <v>42230</v>
      </c>
      <c r="G2418" s="25">
        <f t="shared" si="194"/>
        <v>42230</v>
      </c>
    </row>
    <row r="2419" spans="1:7">
      <c r="A2419" s="9">
        <f t="shared" si="190"/>
        <v>2015</v>
      </c>
      <c r="B2419" s="9">
        <f>VLOOKUP($C2419,Quarter_Month!$A$1:$B$13,2)</f>
        <v>3</v>
      </c>
      <c r="C2419" s="9">
        <f t="shared" si="191"/>
        <v>8</v>
      </c>
      <c r="D2419" s="9">
        <f t="shared" si="192"/>
        <v>15</v>
      </c>
      <c r="E2419" s="8" t="str">
        <f t="shared" si="193"/>
        <v>20150815</v>
      </c>
      <c r="F2419" s="24">
        <v>42231</v>
      </c>
      <c r="G2419" s="25">
        <f t="shared" si="194"/>
        <v>42231</v>
      </c>
    </row>
    <row r="2420" spans="1:7">
      <c r="A2420" s="9">
        <f t="shared" si="190"/>
        <v>2015</v>
      </c>
      <c r="B2420" s="9">
        <f>VLOOKUP($C2420,Quarter_Month!$A$1:$B$13,2)</f>
        <v>3</v>
      </c>
      <c r="C2420" s="9">
        <f t="shared" si="191"/>
        <v>8</v>
      </c>
      <c r="D2420" s="9">
        <f t="shared" si="192"/>
        <v>16</v>
      </c>
      <c r="E2420" s="8" t="str">
        <f t="shared" si="193"/>
        <v>20150816</v>
      </c>
      <c r="F2420" s="24">
        <v>42232</v>
      </c>
      <c r="G2420" s="25">
        <f t="shared" si="194"/>
        <v>42232</v>
      </c>
    </row>
    <row r="2421" spans="1:7">
      <c r="A2421" s="9">
        <f t="shared" si="190"/>
        <v>2015</v>
      </c>
      <c r="B2421" s="9">
        <f>VLOOKUP($C2421,Quarter_Month!$A$1:$B$13,2)</f>
        <v>3</v>
      </c>
      <c r="C2421" s="9">
        <f t="shared" si="191"/>
        <v>8</v>
      </c>
      <c r="D2421" s="9">
        <f t="shared" si="192"/>
        <v>17</v>
      </c>
      <c r="E2421" s="8" t="str">
        <f t="shared" si="193"/>
        <v>20150817</v>
      </c>
      <c r="F2421" s="24">
        <v>42233</v>
      </c>
      <c r="G2421" s="25">
        <f t="shared" si="194"/>
        <v>42233</v>
      </c>
    </row>
    <row r="2422" spans="1:7">
      <c r="A2422" s="9">
        <f t="shared" si="190"/>
        <v>2015</v>
      </c>
      <c r="B2422" s="9">
        <f>VLOOKUP($C2422,Quarter_Month!$A$1:$B$13,2)</f>
        <v>3</v>
      </c>
      <c r="C2422" s="9">
        <f t="shared" si="191"/>
        <v>8</v>
      </c>
      <c r="D2422" s="9">
        <f t="shared" si="192"/>
        <v>18</v>
      </c>
      <c r="E2422" s="8" t="str">
        <f t="shared" si="193"/>
        <v>20150818</v>
      </c>
      <c r="F2422" s="24">
        <v>42234</v>
      </c>
      <c r="G2422" s="25">
        <f t="shared" si="194"/>
        <v>42234</v>
      </c>
    </row>
    <row r="2423" spans="1:7">
      <c r="A2423" s="9">
        <f t="shared" si="190"/>
        <v>2015</v>
      </c>
      <c r="B2423" s="9">
        <f>VLOOKUP($C2423,Quarter_Month!$A$1:$B$13,2)</f>
        <v>3</v>
      </c>
      <c r="C2423" s="9">
        <f t="shared" si="191"/>
        <v>8</v>
      </c>
      <c r="D2423" s="9">
        <f t="shared" si="192"/>
        <v>19</v>
      </c>
      <c r="E2423" s="8" t="str">
        <f t="shared" si="193"/>
        <v>20150819</v>
      </c>
      <c r="F2423" s="24">
        <v>42235</v>
      </c>
      <c r="G2423" s="25">
        <f t="shared" si="194"/>
        <v>42235</v>
      </c>
    </row>
    <row r="2424" spans="1:7">
      <c r="A2424" s="9">
        <f t="shared" si="190"/>
        <v>2015</v>
      </c>
      <c r="B2424" s="9">
        <f>VLOOKUP($C2424,Quarter_Month!$A$1:$B$13,2)</f>
        <v>3</v>
      </c>
      <c r="C2424" s="9">
        <f t="shared" si="191"/>
        <v>8</v>
      </c>
      <c r="D2424" s="9">
        <f t="shared" si="192"/>
        <v>20</v>
      </c>
      <c r="E2424" s="8" t="str">
        <f t="shared" si="193"/>
        <v>20150820</v>
      </c>
      <c r="F2424" s="24">
        <v>42236</v>
      </c>
      <c r="G2424" s="25">
        <f t="shared" si="194"/>
        <v>42236</v>
      </c>
    </row>
    <row r="2425" spans="1:7">
      <c r="A2425" s="9">
        <f t="shared" si="190"/>
        <v>2015</v>
      </c>
      <c r="B2425" s="9">
        <f>VLOOKUP($C2425,Quarter_Month!$A$1:$B$13,2)</f>
        <v>3</v>
      </c>
      <c r="C2425" s="9">
        <f t="shared" si="191"/>
        <v>8</v>
      </c>
      <c r="D2425" s="9">
        <f t="shared" si="192"/>
        <v>21</v>
      </c>
      <c r="E2425" s="8" t="str">
        <f t="shared" si="193"/>
        <v>20150821</v>
      </c>
      <c r="F2425" s="24">
        <v>42237</v>
      </c>
      <c r="G2425" s="25">
        <f t="shared" si="194"/>
        <v>42237</v>
      </c>
    </row>
    <row r="2426" spans="1:7">
      <c r="A2426" s="9">
        <f t="shared" si="190"/>
        <v>2015</v>
      </c>
      <c r="B2426" s="9">
        <f>VLOOKUP($C2426,Quarter_Month!$A$1:$B$13,2)</f>
        <v>3</v>
      </c>
      <c r="C2426" s="9">
        <f t="shared" si="191"/>
        <v>8</v>
      </c>
      <c r="D2426" s="9">
        <f t="shared" si="192"/>
        <v>22</v>
      </c>
      <c r="E2426" s="8" t="str">
        <f t="shared" si="193"/>
        <v>20150822</v>
      </c>
      <c r="F2426" s="24">
        <v>42238</v>
      </c>
      <c r="G2426" s="25">
        <f t="shared" si="194"/>
        <v>42238</v>
      </c>
    </row>
    <row r="2427" spans="1:7">
      <c r="A2427" s="9">
        <f t="shared" si="190"/>
        <v>2015</v>
      </c>
      <c r="B2427" s="9">
        <f>VLOOKUP($C2427,Quarter_Month!$A$1:$B$13,2)</f>
        <v>3</v>
      </c>
      <c r="C2427" s="9">
        <f t="shared" si="191"/>
        <v>8</v>
      </c>
      <c r="D2427" s="9">
        <f t="shared" si="192"/>
        <v>23</v>
      </c>
      <c r="E2427" s="8" t="str">
        <f t="shared" si="193"/>
        <v>20150823</v>
      </c>
      <c r="F2427" s="24">
        <v>42239</v>
      </c>
      <c r="G2427" s="25">
        <f t="shared" si="194"/>
        <v>42239</v>
      </c>
    </row>
    <row r="2428" spans="1:7">
      <c r="A2428" s="9">
        <f t="shared" si="190"/>
        <v>2015</v>
      </c>
      <c r="B2428" s="9">
        <f>VLOOKUP($C2428,Quarter_Month!$A$1:$B$13,2)</f>
        <v>3</v>
      </c>
      <c r="C2428" s="9">
        <f t="shared" si="191"/>
        <v>8</v>
      </c>
      <c r="D2428" s="9">
        <f t="shared" si="192"/>
        <v>24</v>
      </c>
      <c r="E2428" s="8" t="str">
        <f t="shared" si="193"/>
        <v>20150824</v>
      </c>
      <c r="F2428" s="24">
        <v>42240</v>
      </c>
      <c r="G2428" s="25">
        <f t="shared" si="194"/>
        <v>42240</v>
      </c>
    </row>
    <row r="2429" spans="1:7">
      <c r="A2429" s="9">
        <f t="shared" si="190"/>
        <v>2015</v>
      </c>
      <c r="B2429" s="9">
        <f>VLOOKUP($C2429,Quarter_Month!$A$1:$B$13,2)</f>
        <v>3</v>
      </c>
      <c r="C2429" s="9">
        <f t="shared" si="191"/>
        <v>8</v>
      </c>
      <c r="D2429" s="9">
        <f t="shared" si="192"/>
        <v>25</v>
      </c>
      <c r="E2429" s="8" t="str">
        <f t="shared" si="193"/>
        <v>20150825</v>
      </c>
      <c r="F2429" s="24">
        <v>42241</v>
      </c>
      <c r="G2429" s="25">
        <f t="shared" si="194"/>
        <v>42241</v>
      </c>
    </row>
    <row r="2430" spans="1:7">
      <c r="A2430" s="9">
        <f t="shared" si="190"/>
        <v>2015</v>
      </c>
      <c r="B2430" s="9">
        <f>VLOOKUP($C2430,Quarter_Month!$A$1:$B$13,2)</f>
        <v>3</v>
      </c>
      <c r="C2430" s="9">
        <f t="shared" si="191"/>
        <v>8</v>
      </c>
      <c r="D2430" s="9">
        <f t="shared" si="192"/>
        <v>26</v>
      </c>
      <c r="E2430" s="8" t="str">
        <f t="shared" si="193"/>
        <v>20150826</v>
      </c>
      <c r="F2430" s="24">
        <v>42242</v>
      </c>
      <c r="G2430" s="25">
        <f t="shared" si="194"/>
        <v>42242</v>
      </c>
    </row>
    <row r="2431" spans="1:7">
      <c r="A2431" s="9">
        <f t="shared" si="190"/>
        <v>2015</v>
      </c>
      <c r="B2431" s="9">
        <f>VLOOKUP($C2431,Quarter_Month!$A$1:$B$13,2)</f>
        <v>3</v>
      </c>
      <c r="C2431" s="9">
        <f t="shared" si="191"/>
        <v>8</v>
      </c>
      <c r="D2431" s="9">
        <f t="shared" si="192"/>
        <v>27</v>
      </c>
      <c r="E2431" s="8" t="str">
        <f t="shared" si="193"/>
        <v>20150827</v>
      </c>
      <c r="F2431" s="24">
        <v>42243</v>
      </c>
      <c r="G2431" s="25">
        <f t="shared" si="194"/>
        <v>42243</v>
      </c>
    </row>
    <row r="2432" spans="1:7">
      <c r="A2432" s="9">
        <f t="shared" si="190"/>
        <v>2015</v>
      </c>
      <c r="B2432" s="9">
        <f>VLOOKUP($C2432,Quarter_Month!$A$1:$B$13,2)</f>
        <v>3</v>
      </c>
      <c r="C2432" s="9">
        <f t="shared" si="191"/>
        <v>8</v>
      </c>
      <c r="D2432" s="9">
        <f t="shared" si="192"/>
        <v>28</v>
      </c>
      <c r="E2432" s="8" t="str">
        <f t="shared" si="193"/>
        <v>20150828</v>
      </c>
      <c r="F2432" s="24">
        <v>42244</v>
      </c>
      <c r="G2432" s="25">
        <f t="shared" si="194"/>
        <v>42244</v>
      </c>
    </row>
    <row r="2433" spans="1:7">
      <c r="A2433" s="9">
        <f t="shared" si="190"/>
        <v>2015</v>
      </c>
      <c r="B2433" s="9">
        <f>VLOOKUP($C2433,Quarter_Month!$A$1:$B$13,2)</f>
        <v>3</v>
      </c>
      <c r="C2433" s="9">
        <f t="shared" si="191"/>
        <v>8</v>
      </c>
      <c r="D2433" s="9">
        <f t="shared" si="192"/>
        <v>29</v>
      </c>
      <c r="E2433" s="8" t="str">
        <f t="shared" si="193"/>
        <v>20150829</v>
      </c>
      <c r="F2433" s="24">
        <v>42245</v>
      </c>
      <c r="G2433" s="25">
        <f t="shared" si="194"/>
        <v>42245</v>
      </c>
    </row>
    <row r="2434" spans="1:7">
      <c r="A2434" s="9">
        <f t="shared" si="190"/>
        <v>2015</v>
      </c>
      <c r="B2434" s="9">
        <f>VLOOKUP($C2434,Quarter_Month!$A$1:$B$13,2)</f>
        <v>3</v>
      </c>
      <c r="C2434" s="9">
        <f t="shared" si="191"/>
        <v>8</v>
      </c>
      <c r="D2434" s="9">
        <f t="shared" si="192"/>
        <v>30</v>
      </c>
      <c r="E2434" s="8" t="str">
        <f t="shared" si="193"/>
        <v>20150830</v>
      </c>
      <c r="F2434" s="24">
        <v>42246</v>
      </c>
      <c r="G2434" s="25">
        <f t="shared" si="194"/>
        <v>42246</v>
      </c>
    </row>
    <row r="2435" spans="1:7">
      <c r="A2435" s="9">
        <f t="shared" si="190"/>
        <v>2015</v>
      </c>
      <c r="B2435" s="9">
        <f>VLOOKUP($C2435,Quarter_Month!$A$1:$B$13,2)</f>
        <v>3</v>
      </c>
      <c r="C2435" s="9">
        <f t="shared" si="191"/>
        <v>8</v>
      </c>
      <c r="D2435" s="9">
        <f t="shared" si="192"/>
        <v>31</v>
      </c>
      <c r="E2435" s="8" t="str">
        <f t="shared" si="193"/>
        <v>20150831</v>
      </c>
      <c r="F2435" s="24">
        <v>42247</v>
      </c>
      <c r="G2435" s="25">
        <f t="shared" si="194"/>
        <v>42247</v>
      </c>
    </row>
    <row r="2436" spans="1:7">
      <c r="A2436" s="9">
        <f t="shared" si="190"/>
        <v>2015</v>
      </c>
      <c r="B2436" s="9">
        <f>VLOOKUP($C2436,Quarter_Month!$A$1:$B$13,2)</f>
        <v>3</v>
      </c>
      <c r="C2436" s="9">
        <f t="shared" si="191"/>
        <v>9</v>
      </c>
      <c r="D2436" s="9">
        <f t="shared" si="192"/>
        <v>1</v>
      </c>
      <c r="E2436" s="8" t="str">
        <f t="shared" si="193"/>
        <v>20150901</v>
      </c>
      <c r="F2436" s="24">
        <v>42248</v>
      </c>
      <c r="G2436" s="25">
        <f t="shared" si="194"/>
        <v>42248</v>
      </c>
    </row>
    <row r="2437" spans="1:7">
      <c r="A2437" s="9">
        <f t="shared" si="190"/>
        <v>2015</v>
      </c>
      <c r="B2437" s="9">
        <f>VLOOKUP($C2437,Quarter_Month!$A$1:$B$13,2)</f>
        <v>3</v>
      </c>
      <c r="C2437" s="9">
        <f t="shared" si="191"/>
        <v>9</v>
      </c>
      <c r="D2437" s="9">
        <f t="shared" si="192"/>
        <v>2</v>
      </c>
      <c r="E2437" s="8" t="str">
        <f t="shared" si="193"/>
        <v>20150902</v>
      </c>
      <c r="F2437" s="24">
        <v>42249</v>
      </c>
      <c r="G2437" s="25">
        <f t="shared" si="194"/>
        <v>42249</v>
      </c>
    </row>
    <row r="2438" spans="1:7">
      <c r="A2438" s="9">
        <f t="shared" si="190"/>
        <v>2015</v>
      </c>
      <c r="B2438" s="9">
        <f>VLOOKUP($C2438,Quarter_Month!$A$1:$B$13,2)</f>
        <v>3</v>
      </c>
      <c r="C2438" s="9">
        <f t="shared" si="191"/>
        <v>9</v>
      </c>
      <c r="D2438" s="9">
        <f t="shared" si="192"/>
        <v>3</v>
      </c>
      <c r="E2438" s="8" t="str">
        <f t="shared" si="193"/>
        <v>20150903</v>
      </c>
      <c r="F2438" s="24">
        <v>42250</v>
      </c>
      <c r="G2438" s="25">
        <f t="shared" si="194"/>
        <v>42250</v>
      </c>
    </row>
    <row r="2439" spans="1:7">
      <c r="A2439" s="9">
        <f t="shared" si="190"/>
        <v>2015</v>
      </c>
      <c r="B2439" s="9">
        <f>VLOOKUP($C2439,Quarter_Month!$A$1:$B$13,2)</f>
        <v>3</v>
      </c>
      <c r="C2439" s="9">
        <f t="shared" si="191"/>
        <v>9</v>
      </c>
      <c r="D2439" s="9">
        <f t="shared" si="192"/>
        <v>4</v>
      </c>
      <c r="E2439" s="8" t="str">
        <f t="shared" si="193"/>
        <v>20150904</v>
      </c>
      <c r="F2439" s="24">
        <v>42251</v>
      </c>
      <c r="G2439" s="25">
        <f t="shared" si="194"/>
        <v>42251</v>
      </c>
    </row>
    <row r="2440" spans="1:7">
      <c r="A2440" s="9">
        <f t="shared" si="190"/>
        <v>2015</v>
      </c>
      <c r="B2440" s="9">
        <f>VLOOKUP($C2440,Quarter_Month!$A$1:$B$13,2)</f>
        <v>3</v>
      </c>
      <c r="C2440" s="9">
        <f t="shared" si="191"/>
        <v>9</v>
      </c>
      <c r="D2440" s="9">
        <f t="shared" si="192"/>
        <v>5</v>
      </c>
      <c r="E2440" s="8" t="str">
        <f t="shared" si="193"/>
        <v>20150905</v>
      </c>
      <c r="F2440" s="24">
        <v>42252</v>
      </c>
      <c r="G2440" s="25">
        <f t="shared" si="194"/>
        <v>42252</v>
      </c>
    </row>
    <row r="2441" spans="1:7">
      <c r="A2441" s="9">
        <f t="shared" si="190"/>
        <v>2015</v>
      </c>
      <c r="B2441" s="9">
        <f>VLOOKUP($C2441,Quarter_Month!$A$1:$B$13,2)</f>
        <v>3</v>
      </c>
      <c r="C2441" s="9">
        <f t="shared" si="191"/>
        <v>9</v>
      </c>
      <c r="D2441" s="9">
        <f t="shared" si="192"/>
        <v>6</v>
      </c>
      <c r="E2441" s="8" t="str">
        <f t="shared" si="193"/>
        <v>20150906</v>
      </c>
      <c r="F2441" s="24">
        <v>42253</v>
      </c>
      <c r="G2441" s="25">
        <f t="shared" si="194"/>
        <v>42253</v>
      </c>
    </row>
    <row r="2442" spans="1:7">
      <c r="A2442" s="9">
        <f t="shared" si="190"/>
        <v>2015</v>
      </c>
      <c r="B2442" s="9">
        <f>VLOOKUP($C2442,Quarter_Month!$A$1:$B$13,2)</f>
        <v>3</v>
      </c>
      <c r="C2442" s="9">
        <f t="shared" si="191"/>
        <v>9</v>
      </c>
      <c r="D2442" s="9">
        <f t="shared" si="192"/>
        <v>7</v>
      </c>
      <c r="E2442" s="8" t="str">
        <f t="shared" si="193"/>
        <v>20150907</v>
      </c>
      <c r="F2442" s="24">
        <v>42254</v>
      </c>
      <c r="G2442" s="25">
        <f t="shared" si="194"/>
        <v>42254</v>
      </c>
    </row>
    <row r="2443" spans="1:7">
      <c r="A2443" s="9">
        <f t="shared" si="190"/>
        <v>2015</v>
      </c>
      <c r="B2443" s="9">
        <f>VLOOKUP($C2443,Quarter_Month!$A$1:$B$13,2)</f>
        <v>3</v>
      </c>
      <c r="C2443" s="9">
        <f t="shared" si="191"/>
        <v>9</v>
      </c>
      <c r="D2443" s="9">
        <f t="shared" si="192"/>
        <v>8</v>
      </c>
      <c r="E2443" s="8" t="str">
        <f t="shared" si="193"/>
        <v>20150908</v>
      </c>
      <c r="F2443" s="24">
        <v>42255</v>
      </c>
      <c r="G2443" s="25">
        <f t="shared" si="194"/>
        <v>42255</v>
      </c>
    </row>
    <row r="2444" spans="1:7">
      <c r="A2444" s="9">
        <f t="shared" si="190"/>
        <v>2015</v>
      </c>
      <c r="B2444" s="9">
        <f>VLOOKUP($C2444,Quarter_Month!$A$1:$B$13,2)</f>
        <v>3</v>
      </c>
      <c r="C2444" s="9">
        <f t="shared" si="191"/>
        <v>9</v>
      </c>
      <c r="D2444" s="9">
        <f t="shared" si="192"/>
        <v>9</v>
      </c>
      <c r="E2444" s="8" t="str">
        <f t="shared" si="193"/>
        <v>20150909</v>
      </c>
      <c r="F2444" s="24">
        <v>42256</v>
      </c>
      <c r="G2444" s="25">
        <f t="shared" si="194"/>
        <v>42256</v>
      </c>
    </row>
    <row r="2445" spans="1:7">
      <c r="A2445" s="9">
        <f t="shared" si="190"/>
        <v>2015</v>
      </c>
      <c r="B2445" s="9">
        <f>VLOOKUP($C2445,Quarter_Month!$A$1:$B$13,2)</f>
        <v>3</v>
      </c>
      <c r="C2445" s="9">
        <f t="shared" si="191"/>
        <v>9</v>
      </c>
      <c r="D2445" s="9">
        <f t="shared" si="192"/>
        <v>10</v>
      </c>
      <c r="E2445" s="8" t="str">
        <f t="shared" si="193"/>
        <v>20150910</v>
      </c>
      <c r="F2445" s="24">
        <v>42257</v>
      </c>
      <c r="G2445" s="25">
        <f t="shared" si="194"/>
        <v>42257</v>
      </c>
    </row>
    <row r="2446" spans="1:7">
      <c r="A2446" s="9">
        <f t="shared" si="190"/>
        <v>2015</v>
      </c>
      <c r="B2446" s="9">
        <f>VLOOKUP($C2446,Quarter_Month!$A$1:$B$13,2)</f>
        <v>3</v>
      </c>
      <c r="C2446" s="9">
        <f t="shared" si="191"/>
        <v>9</v>
      </c>
      <c r="D2446" s="9">
        <f t="shared" si="192"/>
        <v>11</v>
      </c>
      <c r="E2446" s="8" t="str">
        <f t="shared" si="193"/>
        <v>20150911</v>
      </c>
      <c r="F2446" s="24">
        <v>42258</v>
      </c>
      <c r="G2446" s="25">
        <f t="shared" si="194"/>
        <v>42258</v>
      </c>
    </row>
    <row r="2447" spans="1:7">
      <c r="A2447" s="9">
        <f t="shared" si="190"/>
        <v>2015</v>
      </c>
      <c r="B2447" s="9">
        <f>VLOOKUP($C2447,Quarter_Month!$A$1:$B$13,2)</f>
        <v>3</v>
      </c>
      <c r="C2447" s="9">
        <f t="shared" si="191"/>
        <v>9</v>
      </c>
      <c r="D2447" s="9">
        <f t="shared" si="192"/>
        <v>12</v>
      </c>
      <c r="E2447" s="8" t="str">
        <f t="shared" si="193"/>
        <v>20150912</v>
      </c>
      <c r="F2447" s="24">
        <v>42259</v>
      </c>
      <c r="G2447" s="25">
        <f t="shared" si="194"/>
        <v>42259</v>
      </c>
    </row>
    <row r="2448" spans="1:7">
      <c r="A2448" s="9">
        <f t="shared" si="190"/>
        <v>2015</v>
      </c>
      <c r="B2448" s="9">
        <f>VLOOKUP($C2448,Quarter_Month!$A$1:$B$13,2)</f>
        <v>3</v>
      </c>
      <c r="C2448" s="9">
        <f t="shared" si="191"/>
        <v>9</v>
      </c>
      <c r="D2448" s="9">
        <f t="shared" si="192"/>
        <v>13</v>
      </c>
      <c r="E2448" s="8" t="str">
        <f t="shared" si="193"/>
        <v>20150913</v>
      </c>
      <c r="F2448" s="24">
        <v>42260</v>
      </c>
      <c r="G2448" s="25">
        <f t="shared" si="194"/>
        <v>42260</v>
      </c>
    </row>
    <row r="2449" spans="1:7">
      <c r="A2449" s="9">
        <f t="shared" ref="A2449:A2512" si="195">YEAR(F2449)</f>
        <v>2015</v>
      </c>
      <c r="B2449" s="9">
        <f>VLOOKUP($C2449,Quarter_Month!$A$1:$B$13,2)</f>
        <v>3</v>
      </c>
      <c r="C2449" s="9">
        <f t="shared" ref="C2449:C2512" si="196">MONTH(F2449)</f>
        <v>9</v>
      </c>
      <c r="D2449" s="9">
        <f t="shared" ref="D2449:D2512" si="197">DAY(F2449)</f>
        <v>14</v>
      </c>
      <c r="E2449" s="8" t="str">
        <f t="shared" ref="E2449:E2512" si="198">CONCATENATE(A2449,IF(LEN(C2449)=1,"0"&amp;C2449,C2449),IF(LEN(D2449)=1,"0"&amp;D2449,D2449))</f>
        <v>20150914</v>
      </c>
      <c r="F2449" s="24">
        <v>42261</v>
      </c>
      <c r="G2449" s="25">
        <f t="shared" si="194"/>
        <v>42261</v>
      </c>
    </row>
    <row r="2450" spans="1:7">
      <c r="A2450" s="9">
        <f t="shared" si="195"/>
        <v>2015</v>
      </c>
      <c r="B2450" s="9">
        <f>VLOOKUP($C2450,Quarter_Month!$A$1:$B$13,2)</f>
        <v>3</v>
      </c>
      <c r="C2450" s="9">
        <f t="shared" si="196"/>
        <v>9</v>
      </c>
      <c r="D2450" s="9">
        <f t="shared" si="197"/>
        <v>15</v>
      </c>
      <c r="E2450" s="8" t="str">
        <f t="shared" si="198"/>
        <v>20150915</v>
      </c>
      <c r="F2450" s="24">
        <v>42262</v>
      </c>
      <c r="G2450" s="25">
        <f t="shared" si="194"/>
        <v>42262</v>
      </c>
    </row>
    <row r="2451" spans="1:7">
      <c r="A2451" s="9">
        <f t="shared" si="195"/>
        <v>2015</v>
      </c>
      <c r="B2451" s="9">
        <f>VLOOKUP($C2451,Quarter_Month!$A$1:$B$13,2)</f>
        <v>3</v>
      </c>
      <c r="C2451" s="9">
        <f t="shared" si="196"/>
        <v>9</v>
      </c>
      <c r="D2451" s="9">
        <f t="shared" si="197"/>
        <v>16</v>
      </c>
      <c r="E2451" s="8" t="str">
        <f t="shared" si="198"/>
        <v>20150916</v>
      </c>
      <c r="F2451" s="24">
        <v>42263</v>
      </c>
      <c r="G2451" s="25">
        <f t="shared" si="194"/>
        <v>42263</v>
      </c>
    </row>
    <row r="2452" spans="1:7">
      <c r="A2452" s="9">
        <f t="shared" si="195"/>
        <v>2015</v>
      </c>
      <c r="B2452" s="9">
        <f>VLOOKUP($C2452,Quarter_Month!$A$1:$B$13,2)</f>
        <v>3</v>
      </c>
      <c r="C2452" s="9">
        <f t="shared" si="196"/>
        <v>9</v>
      </c>
      <c r="D2452" s="9">
        <f t="shared" si="197"/>
        <v>17</v>
      </c>
      <c r="E2452" s="8" t="str">
        <f t="shared" si="198"/>
        <v>20150917</v>
      </c>
      <c r="F2452" s="24">
        <v>42264</v>
      </c>
      <c r="G2452" s="25">
        <f t="shared" si="194"/>
        <v>42264</v>
      </c>
    </row>
    <row r="2453" spans="1:7">
      <c r="A2453" s="9">
        <f t="shared" si="195"/>
        <v>2015</v>
      </c>
      <c r="B2453" s="9">
        <f>VLOOKUP($C2453,Quarter_Month!$A$1:$B$13,2)</f>
        <v>3</v>
      </c>
      <c r="C2453" s="9">
        <f t="shared" si="196"/>
        <v>9</v>
      </c>
      <c r="D2453" s="9">
        <f t="shared" si="197"/>
        <v>18</v>
      </c>
      <c r="E2453" s="8" t="str">
        <f t="shared" si="198"/>
        <v>20150918</v>
      </c>
      <c r="F2453" s="24">
        <v>42265</v>
      </c>
      <c r="G2453" s="25">
        <f t="shared" si="194"/>
        <v>42265</v>
      </c>
    </row>
    <row r="2454" spans="1:7">
      <c r="A2454" s="9">
        <f t="shared" si="195"/>
        <v>2015</v>
      </c>
      <c r="B2454" s="9">
        <f>VLOOKUP($C2454,Quarter_Month!$A$1:$B$13,2)</f>
        <v>3</v>
      </c>
      <c r="C2454" s="9">
        <f t="shared" si="196"/>
        <v>9</v>
      </c>
      <c r="D2454" s="9">
        <f t="shared" si="197"/>
        <v>19</v>
      </c>
      <c r="E2454" s="8" t="str">
        <f t="shared" si="198"/>
        <v>20150919</v>
      </c>
      <c r="F2454" s="24">
        <v>42266</v>
      </c>
      <c r="G2454" s="25">
        <f t="shared" si="194"/>
        <v>42266</v>
      </c>
    </row>
    <row r="2455" spans="1:7">
      <c r="A2455" s="9">
        <f t="shared" si="195"/>
        <v>2015</v>
      </c>
      <c r="B2455" s="9">
        <f>VLOOKUP($C2455,Quarter_Month!$A$1:$B$13,2)</f>
        <v>3</v>
      </c>
      <c r="C2455" s="9">
        <f t="shared" si="196"/>
        <v>9</v>
      </c>
      <c r="D2455" s="9">
        <f t="shared" si="197"/>
        <v>20</v>
      </c>
      <c r="E2455" s="8" t="str">
        <f t="shared" si="198"/>
        <v>20150920</v>
      </c>
      <c r="F2455" s="24">
        <v>42267</v>
      </c>
      <c r="G2455" s="25">
        <f t="shared" si="194"/>
        <v>42267</v>
      </c>
    </row>
    <row r="2456" spans="1:7">
      <c r="A2456" s="9">
        <f t="shared" si="195"/>
        <v>2015</v>
      </c>
      <c r="B2456" s="9">
        <f>VLOOKUP($C2456,Quarter_Month!$A$1:$B$13,2)</f>
        <v>3</v>
      </c>
      <c r="C2456" s="9">
        <f t="shared" si="196"/>
        <v>9</v>
      </c>
      <c r="D2456" s="9">
        <f t="shared" si="197"/>
        <v>21</v>
      </c>
      <c r="E2456" s="8" t="str">
        <f t="shared" si="198"/>
        <v>20150921</v>
      </c>
      <c r="F2456" s="24">
        <v>42268</v>
      </c>
      <c r="G2456" s="25">
        <f t="shared" si="194"/>
        <v>42268</v>
      </c>
    </row>
    <row r="2457" spans="1:7">
      <c r="A2457" s="9">
        <f t="shared" si="195"/>
        <v>2015</v>
      </c>
      <c r="B2457" s="9">
        <f>VLOOKUP($C2457,Quarter_Month!$A$1:$B$13,2)</f>
        <v>3</v>
      </c>
      <c r="C2457" s="9">
        <f t="shared" si="196"/>
        <v>9</v>
      </c>
      <c r="D2457" s="9">
        <f t="shared" si="197"/>
        <v>22</v>
      </c>
      <c r="E2457" s="8" t="str">
        <f t="shared" si="198"/>
        <v>20150922</v>
      </c>
      <c r="F2457" s="24">
        <v>42269</v>
      </c>
      <c r="G2457" s="25">
        <f t="shared" si="194"/>
        <v>42269</v>
      </c>
    </row>
    <row r="2458" spans="1:7">
      <c r="A2458" s="9">
        <f t="shared" si="195"/>
        <v>2015</v>
      </c>
      <c r="B2458" s="9">
        <f>VLOOKUP($C2458,Quarter_Month!$A$1:$B$13,2)</f>
        <v>3</v>
      </c>
      <c r="C2458" s="9">
        <f t="shared" si="196"/>
        <v>9</v>
      </c>
      <c r="D2458" s="9">
        <f t="shared" si="197"/>
        <v>23</v>
      </c>
      <c r="E2458" s="8" t="str">
        <f t="shared" si="198"/>
        <v>20150923</v>
      </c>
      <c r="F2458" s="24">
        <v>42270</v>
      </c>
      <c r="G2458" s="25">
        <f t="shared" si="194"/>
        <v>42270</v>
      </c>
    </row>
    <row r="2459" spans="1:7">
      <c r="A2459" s="9">
        <f t="shared" si="195"/>
        <v>2015</v>
      </c>
      <c r="B2459" s="9">
        <f>VLOOKUP($C2459,Quarter_Month!$A$1:$B$13,2)</f>
        <v>3</v>
      </c>
      <c r="C2459" s="9">
        <f t="shared" si="196"/>
        <v>9</v>
      </c>
      <c r="D2459" s="9">
        <f t="shared" si="197"/>
        <v>24</v>
      </c>
      <c r="E2459" s="8" t="str">
        <f t="shared" si="198"/>
        <v>20150924</v>
      </c>
      <c r="F2459" s="24">
        <v>42271</v>
      </c>
      <c r="G2459" s="25">
        <f t="shared" si="194"/>
        <v>42271</v>
      </c>
    </row>
    <row r="2460" spans="1:7">
      <c r="A2460" s="9">
        <f t="shared" si="195"/>
        <v>2015</v>
      </c>
      <c r="B2460" s="9">
        <f>VLOOKUP($C2460,Quarter_Month!$A$1:$B$13,2)</f>
        <v>3</v>
      </c>
      <c r="C2460" s="9">
        <f t="shared" si="196"/>
        <v>9</v>
      </c>
      <c r="D2460" s="9">
        <f t="shared" si="197"/>
        <v>25</v>
      </c>
      <c r="E2460" s="8" t="str">
        <f t="shared" si="198"/>
        <v>20150925</v>
      </c>
      <c r="F2460" s="24">
        <v>42272</v>
      </c>
      <c r="G2460" s="25">
        <f t="shared" si="194"/>
        <v>42272</v>
      </c>
    </row>
    <row r="2461" spans="1:7">
      <c r="A2461" s="9">
        <f t="shared" si="195"/>
        <v>2015</v>
      </c>
      <c r="B2461" s="9">
        <f>VLOOKUP($C2461,Quarter_Month!$A$1:$B$13,2)</f>
        <v>3</v>
      </c>
      <c r="C2461" s="9">
        <f t="shared" si="196"/>
        <v>9</v>
      </c>
      <c r="D2461" s="9">
        <f t="shared" si="197"/>
        <v>26</v>
      </c>
      <c r="E2461" s="8" t="str">
        <f t="shared" si="198"/>
        <v>20150926</v>
      </c>
      <c r="F2461" s="24">
        <v>42273</v>
      </c>
      <c r="G2461" s="25">
        <f t="shared" si="194"/>
        <v>42273</v>
      </c>
    </row>
    <row r="2462" spans="1:7">
      <c r="A2462" s="9">
        <f t="shared" si="195"/>
        <v>2015</v>
      </c>
      <c r="B2462" s="9">
        <f>VLOOKUP($C2462,Quarter_Month!$A$1:$B$13,2)</f>
        <v>3</v>
      </c>
      <c r="C2462" s="9">
        <f t="shared" si="196"/>
        <v>9</v>
      </c>
      <c r="D2462" s="9">
        <f t="shared" si="197"/>
        <v>27</v>
      </c>
      <c r="E2462" s="8" t="str">
        <f t="shared" si="198"/>
        <v>20150927</v>
      </c>
      <c r="F2462" s="24">
        <v>42274</v>
      </c>
      <c r="G2462" s="25">
        <f t="shared" si="194"/>
        <v>42274</v>
      </c>
    </row>
    <row r="2463" spans="1:7">
      <c r="A2463" s="9">
        <f t="shared" si="195"/>
        <v>2015</v>
      </c>
      <c r="B2463" s="9">
        <f>VLOOKUP($C2463,Quarter_Month!$A$1:$B$13,2)</f>
        <v>3</v>
      </c>
      <c r="C2463" s="9">
        <f t="shared" si="196"/>
        <v>9</v>
      </c>
      <c r="D2463" s="9">
        <f t="shared" si="197"/>
        <v>28</v>
      </c>
      <c r="E2463" s="8" t="str">
        <f t="shared" si="198"/>
        <v>20150928</v>
      </c>
      <c r="F2463" s="24">
        <v>42275</v>
      </c>
      <c r="G2463" s="25">
        <f t="shared" si="194"/>
        <v>42275</v>
      </c>
    </row>
    <row r="2464" spans="1:7">
      <c r="A2464" s="9">
        <f t="shared" si="195"/>
        <v>2015</v>
      </c>
      <c r="B2464" s="9">
        <f>VLOOKUP($C2464,Quarter_Month!$A$1:$B$13,2)</f>
        <v>3</v>
      </c>
      <c r="C2464" s="9">
        <f t="shared" si="196"/>
        <v>9</v>
      </c>
      <c r="D2464" s="9">
        <f t="shared" si="197"/>
        <v>29</v>
      </c>
      <c r="E2464" s="8" t="str">
        <f t="shared" si="198"/>
        <v>20150929</v>
      </c>
      <c r="F2464" s="24">
        <v>42276</v>
      </c>
      <c r="G2464" s="25">
        <f t="shared" si="194"/>
        <v>42276</v>
      </c>
    </row>
    <row r="2465" spans="1:7">
      <c r="A2465" s="9">
        <f t="shared" si="195"/>
        <v>2015</v>
      </c>
      <c r="B2465" s="9">
        <f>VLOOKUP($C2465,Quarter_Month!$A$1:$B$13,2)</f>
        <v>3</v>
      </c>
      <c r="C2465" s="9">
        <f t="shared" si="196"/>
        <v>9</v>
      </c>
      <c r="D2465" s="9">
        <f t="shared" si="197"/>
        <v>30</v>
      </c>
      <c r="E2465" s="8" t="str">
        <f t="shared" si="198"/>
        <v>20150930</v>
      </c>
      <c r="F2465" s="24">
        <v>42277</v>
      </c>
      <c r="G2465" s="25">
        <f t="shared" si="194"/>
        <v>42277</v>
      </c>
    </row>
    <row r="2466" spans="1:7">
      <c r="A2466" s="9">
        <f t="shared" si="195"/>
        <v>2015</v>
      </c>
      <c r="B2466" s="9">
        <f>VLOOKUP($C2466,Quarter_Month!$A$1:$B$13,2)</f>
        <v>4</v>
      </c>
      <c r="C2466" s="9">
        <f t="shared" si="196"/>
        <v>10</v>
      </c>
      <c r="D2466" s="9">
        <f t="shared" si="197"/>
        <v>1</v>
      </c>
      <c r="E2466" s="8" t="str">
        <f t="shared" si="198"/>
        <v>20151001</v>
      </c>
      <c r="F2466" s="24">
        <v>42278</v>
      </c>
      <c r="G2466" s="25">
        <f t="shared" si="194"/>
        <v>42278</v>
      </c>
    </row>
    <row r="2467" spans="1:7">
      <c r="A2467" s="9">
        <f t="shared" si="195"/>
        <v>2015</v>
      </c>
      <c r="B2467" s="9">
        <f>VLOOKUP($C2467,Quarter_Month!$A$1:$B$13,2)</f>
        <v>4</v>
      </c>
      <c r="C2467" s="9">
        <f t="shared" si="196"/>
        <v>10</v>
      </c>
      <c r="D2467" s="9">
        <f t="shared" si="197"/>
        <v>2</v>
      </c>
      <c r="E2467" s="8" t="str">
        <f t="shared" si="198"/>
        <v>20151002</v>
      </c>
      <c r="F2467" s="24">
        <v>42279</v>
      </c>
      <c r="G2467" s="25">
        <f t="shared" si="194"/>
        <v>42279</v>
      </c>
    </row>
    <row r="2468" spans="1:7">
      <c r="A2468" s="9">
        <f t="shared" si="195"/>
        <v>2015</v>
      </c>
      <c r="B2468" s="9">
        <f>VLOOKUP($C2468,Quarter_Month!$A$1:$B$13,2)</f>
        <v>4</v>
      </c>
      <c r="C2468" s="9">
        <f t="shared" si="196"/>
        <v>10</v>
      </c>
      <c r="D2468" s="9">
        <f t="shared" si="197"/>
        <v>3</v>
      </c>
      <c r="E2468" s="8" t="str">
        <f t="shared" si="198"/>
        <v>20151003</v>
      </c>
      <c r="F2468" s="24">
        <v>42280</v>
      </c>
      <c r="G2468" s="25">
        <f t="shared" si="194"/>
        <v>42280</v>
      </c>
    </row>
    <row r="2469" spans="1:7">
      <c r="A2469" s="9">
        <f t="shared" si="195"/>
        <v>2015</v>
      </c>
      <c r="B2469" s="9">
        <f>VLOOKUP($C2469,Quarter_Month!$A$1:$B$13,2)</f>
        <v>4</v>
      </c>
      <c r="C2469" s="9">
        <f t="shared" si="196"/>
        <v>10</v>
      </c>
      <c r="D2469" s="9">
        <f t="shared" si="197"/>
        <v>4</v>
      </c>
      <c r="E2469" s="8" t="str">
        <f t="shared" si="198"/>
        <v>20151004</v>
      </c>
      <c r="F2469" s="24">
        <v>42281</v>
      </c>
      <c r="G2469" s="25">
        <f t="shared" si="194"/>
        <v>42281</v>
      </c>
    </row>
    <row r="2470" spans="1:7">
      <c r="A2470" s="9">
        <f t="shared" si="195"/>
        <v>2015</v>
      </c>
      <c r="B2470" s="9">
        <f>VLOOKUP($C2470,Quarter_Month!$A$1:$B$13,2)</f>
        <v>4</v>
      </c>
      <c r="C2470" s="9">
        <f t="shared" si="196"/>
        <v>10</v>
      </c>
      <c r="D2470" s="9">
        <f t="shared" si="197"/>
        <v>5</v>
      </c>
      <c r="E2470" s="8" t="str">
        <f t="shared" si="198"/>
        <v>20151005</v>
      </c>
      <c r="F2470" s="24">
        <v>42282</v>
      </c>
      <c r="G2470" s="25">
        <f t="shared" ref="G2470:G2533" si="199">F2470</f>
        <v>42282</v>
      </c>
    </row>
    <row r="2471" spans="1:7">
      <c r="A2471" s="9">
        <f t="shared" si="195"/>
        <v>2015</v>
      </c>
      <c r="B2471" s="9">
        <f>VLOOKUP($C2471,Quarter_Month!$A$1:$B$13,2)</f>
        <v>4</v>
      </c>
      <c r="C2471" s="9">
        <f t="shared" si="196"/>
        <v>10</v>
      </c>
      <c r="D2471" s="9">
        <f t="shared" si="197"/>
        <v>6</v>
      </c>
      <c r="E2471" s="8" t="str">
        <f t="shared" si="198"/>
        <v>20151006</v>
      </c>
      <c r="F2471" s="24">
        <v>42283</v>
      </c>
      <c r="G2471" s="25">
        <f t="shared" si="199"/>
        <v>42283</v>
      </c>
    </row>
    <row r="2472" spans="1:7">
      <c r="A2472" s="9">
        <f t="shared" si="195"/>
        <v>2015</v>
      </c>
      <c r="B2472" s="9">
        <f>VLOOKUP($C2472,Quarter_Month!$A$1:$B$13,2)</f>
        <v>4</v>
      </c>
      <c r="C2472" s="9">
        <f t="shared" si="196"/>
        <v>10</v>
      </c>
      <c r="D2472" s="9">
        <f t="shared" si="197"/>
        <v>7</v>
      </c>
      <c r="E2472" s="8" t="str">
        <f t="shared" si="198"/>
        <v>20151007</v>
      </c>
      <c r="F2472" s="24">
        <v>42284</v>
      </c>
      <c r="G2472" s="25">
        <f t="shared" si="199"/>
        <v>42284</v>
      </c>
    </row>
    <row r="2473" spans="1:7">
      <c r="A2473" s="9">
        <f t="shared" si="195"/>
        <v>2015</v>
      </c>
      <c r="B2473" s="9">
        <f>VLOOKUP($C2473,Quarter_Month!$A$1:$B$13,2)</f>
        <v>4</v>
      </c>
      <c r="C2473" s="9">
        <f t="shared" si="196"/>
        <v>10</v>
      </c>
      <c r="D2473" s="9">
        <f t="shared" si="197"/>
        <v>8</v>
      </c>
      <c r="E2473" s="8" t="str">
        <f t="shared" si="198"/>
        <v>20151008</v>
      </c>
      <c r="F2473" s="24">
        <v>42285</v>
      </c>
      <c r="G2473" s="25">
        <f t="shared" si="199"/>
        <v>42285</v>
      </c>
    </row>
    <row r="2474" spans="1:7">
      <c r="A2474" s="9">
        <f t="shared" si="195"/>
        <v>2015</v>
      </c>
      <c r="B2474" s="9">
        <f>VLOOKUP($C2474,Quarter_Month!$A$1:$B$13,2)</f>
        <v>4</v>
      </c>
      <c r="C2474" s="9">
        <f t="shared" si="196"/>
        <v>10</v>
      </c>
      <c r="D2474" s="9">
        <f t="shared" si="197"/>
        <v>9</v>
      </c>
      <c r="E2474" s="8" t="str">
        <f t="shared" si="198"/>
        <v>20151009</v>
      </c>
      <c r="F2474" s="24">
        <v>42286</v>
      </c>
      <c r="G2474" s="25">
        <f t="shared" si="199"/>
        <v>42286</v>
      </c>
    </row>
    <row r="2475" spans="1:7">
      <c r="A2475" s="9">
        <f t="shared" si="195"/>
        <v>2015</v>
      </c>
      <c r="B2475" s="9">
        <f>VLOOKUP($C2475,Quarter_Month!$A$1:$B$13,2)</f>
        <v>4</v>
      </c>
      <c r="C2475" s="9">
        <f t="shared" si="196"/>
        <v>10</v>
      </c>
      <c r="D2475" s="9">
        <f t="shared" si="197"/>
        <v>10</v>
      </c>
      <c r="E2475" s="8" t="str">
        <f t="shared" si="198"/>
        <v>20151010</v>
      </c>
      <c r="F2475" s="24">
        <v>42287</v>
      </c>
      <c r="G2475" s="25">
        <f t="shared" si="199"/>
        <v>42287</v>
      </c>
    </row>
    <row r="2476" spans="1:7">
      <c r="A2476" s="9">
        <f t="shared" si="195"/>
        <v>2015</v>
      </c>
      <c r="B2476" s="9">
        <f>VLOOKUP($C2476,Quarter_Month!$A$1:$B$13,2)</f>
        <v>4</v>
      </c>
      <c r="C2476" s="9">
        <f t="shared" si="196"/>
        <v>10</v>
      </c>
      <c r="D2476" s="9">
        <f t="shared" si="197"/>
        <v>11</v>
      </c>
      <c r="E2476" s="8" t="str">
        <f t="shared" si="198"/>
        <v>20151011</v>
      </c>
      <c r="F2476" s="24">
        <v>42288</v>
      </c>
      <c r="G2476" s="25">
        <f t="shared" si="199"/>
        <v>42288</v>
      </c>
    </row>
    <row r="2477" spans="1:7">
      <c r="A2477" s="9">
        <f t="shared" si="195"/>
        <v>2015</v>
      </c>
      <c r="B2477" s="9">
        <f>VLOOKUP($C2477,Quarter_Month!$A$1:$B$13,2)</f>
        <v>4</v>
      </c>
      <c r="C2477" s="9">
        <f t="shared" si="196"/>
        <v>10</v>
      </c>
      <c r="D2477" s="9">
        <f t="shared" si="197"/>
        <v>12</v>
      </c>
      <c r="E2477" s="8" t="str">
        <f t="shared" si="198"/>
        <v>20151012</v>
      </c>
      <c r="F2477" s="24">
        <v>42289</v>
      </c>
      <c r="G2477" s="25">
        <f t="shared" si="199"/>
        <v>42289</v>
      </c>
    </row>
    <row r="2478" spans="1:7">
      <c r="A2478" s="9">
        <f t="shared" si="195"/>
        <v>2015</v>
      </c>
      <c r="B2478" s="9">
        <f>VLOOKUP($C2478,Quarter_Month!$A$1:$B$13,2)</f>
        <v>4</v>
      </c>
      <c r="C2478" s="9">
        <f t="shared" si="196"/>
        <v>10</v>
      </c>
      <c r="D2478" s="9">
        <f t="shared" si="197"/>
        <v>13</v>
      </c>
      <c r="E2478" s="8" t="str">
        <f t="shared" si="198"/>
        <v>20151013</v>
      </c>
      <c r="F2478" s="24">
        <v>42290</v>
      </c>
      <c r="G2478" s="25">
        <f t="shared" si="199"/>
        <v>42290</v>
      </c>
    </row>
    <row r="2479" spans="1:7">
      <c r="A2479" s="9">
        <f t="shared" si="195"/>
        <v>2015</v>
      </c>
      <c r="B2479" s="9">
        <f>VLOOKUP($C2479,Quarter_Month!$A$1:$B$13,2)</f>
        <v>4</v>
      </c>
      <c r="C2479" s="9">
        <f t="shared" si="196"/>
        <v>10</v>
      </c>
      <c r="D2479" s="9">
        <f t="shared" si="197"/>
        <v>14</v>
      </c>
      <c r="E2479" s="8" t="str">
        <f t="shared" si="198"/>
        <v>20151014</v>
      </c>
      <c r="F2479" s="24">
        <v>42291</v>
      </c>
      <c r="G2479" s="25">
        <f t="shared" si="199"/>
        <v>42291</v>
      </c>
    </row>
    <row r="2480" spans="1:7">
      <c r="A2480" s="9">
        <f t="shared" si="195"/>
        <v>2015</v>
      </c>
      <c r="B2480" s="9">
        <f>VLOOKUP($C2480,Quarter_Month!$A$1:$B$13,2)</f>
        <v>4</v>
      </c>
      <c r="C2480" s="9">
        <f t="shared" si="196"/>
        <v>10</v>
      </c>
      <c r="D2480" s="9">
        <f t="shared" si="197"/>
        <v>15</v>
      </c>
      <c r="E2480" s="8" t="str">
        <f t="shared" si="198"/>
        <v>20151015</v>
      </c>
      <c r="F2480" s="24">
        <v>42292</v>
      </c>
      <c r="G2480" s="25">
        <f t="shared" si="199"/>
        <v>42292</v>
      </c>
    </row>
    <row r="2481" spans="1:7">
      <c r="A2481" s="9">
        <f t="shared" si="195"/>
        <v>2015</v>
      </c>
      <c r="B2481" s="9">
        <f>VLOOKUP($C2481,Quarter_Month!$A$1:$B$13,2)</f>
        <v>4</v>
      </c>
      <c r="C2481" s="9">
        <f t="shared" si="196"/>
        <v>10</v>
      </c>
      <c r="D2481" s="9">
        <f t="shared" si="197"/>
        <v>16</v>
      </c>
      <c r="E2481" s="8" t="str">
        <f t="shared" si="198"/>
        <v>20151016</v>
      </c>
      <c r="F2481" s="24">
        <v>42293</v>
      </c>
      <c r="G2481" s="25">
        <f t="shared" si="199"/>
        <v>42293</v>
      </c>
    </row>
    <row r="2482" spans="1:7">
      <c r="A2482" s="9">
        <f t="shared" si="195"/>
        <v>2015</v>
      </c>
      <c r="B2482" s="9">
        <f>VLOOKUP($C2482,Quarter_Month!$A$1:$B$13,2)</f>
        <v>4</v>
      </c>
      <c r="C2482" s="9">
        <f t="shared" si="196"/>
        <v>10</v>
      </c>
      <c r="D2482" s="9">
        <f t="shared" si="197"/>
        <v>17</v>
      </c>
      <c r="E2482" s="8" t="str">
        <f t="shared" si="198"/>
        <v>20151017</v>
      </c>
      <c r="F2482" s="24">
        <v>42294</v>
      </c>
      <c r="G2482" s="25">
        <f t="shared" si="199"/>
        <v>42294</v>
      </c>
    </row>
    <row r="2483" spans="1:7">
      <c r="A2483" s="9">
        <f t="shared" si="195"/>
        <v>2015</v>
      </c>
      <c r="B2483" s="9">
        <f>VLOOKUP($C2483,Quarter_Month!$A$1:$B$13,2)</f>
        <v>4</v>
      </c>
      <c r="C2483" s="9">
        <f t="shared" si="196"/>
        <v>10</v>
      </c>
      <c r="D2483" s="9">
        <f t="shared" si="197"/>
        <v>18</v>
      </c>
      <c r="E2483" s="8" t="str">
        <f t="shared" si="198"/>
        <v>20151018</v>
      </c>
      <c r="F2483" s="24">
        <v>42295</v>
      </c>
      <c r="G2483" s="25">
        <f t="shared" si="199"/>
        <v>42295</v>
      </c>
    </row>
    <row r="2484" spans="1:7">
      <c r="A2484" s="9">
        <f t="shared" si="195"/>
        <v>2015</v>
      </c>
      <c r="B2484" s="9">
        <f>VLOOKUP($C2484,Quarter_Month!$A$1:$B$13,2)</f>
        <v>4</v>
      </c>
      <c r="C2484" s="9">
        <f t="shared" si="196"/>
        <v>10</v>
      </c>
      <c r="D2484" s="9">
        <f t="shared" si="197"/>
        <v>19</v>
      </c>
      <c r="E2484" s="8" t="str">
        <f t="shared" si="198"/>
        <v>20151019</v>
      </c>
      <c r="F2484" s="24">
        <v>42296</v>
      </c>
      <c r="G2484" s="25">
        <f t="shared" si="199"/>
        <v>42296</v>
      </c>
    </row>
    <row r="2485" spans="1:7">
      <c r="A2485" s="9">
        <f t="shared" si="195"/>
        <v>2015</v>
      </c>
      <c r="B2485" s="9">
        <f>VLOOKUP($C2485,Quarter_Month!$A$1:$B$13,2)</f>
        <v>4</v>
      </c>
      <c r="C2485" s="9">
        <f t="shared" si="196"/>
        <v>10</v>
      </c>
      <c r="D2485" s="9">
        <f t="shared" si="197"/>
        <v>20</v>
      </c>
      <c r="E2485" s="8" t="str">
        <f t="shared" si="198"/>
        <v>20151020</v>
      </c>
      <c r="F2485" s="24">
        <v>42297</v>
      </c>
      <c r="G2485" s="25">
        <f t="shared" si="199"/>
        <v>42297</v>
      </c>
    </row>
    <row r="2486" spans="1:7">
      <c r="A2486" s="9">
        <f t="shared" si="195"/>
        <v>2015</v>
      </c>
      <c r="B2486" s="9">
        <f>VLOOKUP($C2486,Quarter_Month!$A$1:$B$13,2)</f>
        <v>4</v>
      </c>
      <c r="C2486" s="9">
        <f t="shared" si="196"/>
        <v>10</v>
      </c>
      <c r="D2486" s="9">
        <f t="shared" si="197"/>
        <v>21</v>
      </c>
      <c r="E2486" s="8" t="str">
        <f t="shared" si="198"/>
        <v>20151021</v>
      </c>
      <c r="F2486" s="24">
        <v>42298</v>
      </c>
      <c r="G2486" s="25">
        <f t="shared" si="199"/>
        <v>42298</v>
      </c>
    </row>
    <row r="2487" spans="1:7">
      <c r="A2487" s="9">
        <f t="shared" si="195"/>
        <v>2015</v>
      </c>
      <c r="B2487" s="9">
        <f>VLOOKUP($C2487,Quarter_Month!$A$1:$B$13,2)</f>
        <v>4</v>
      </c>
      <c r="C2487" s="9">
        <f t="shared" si="196"/>
        <v>10</v>
      </c>
      <c r="D2487" s="9">
        <f t="shared" si="197"/>
        <v>22</v>
      </c>
      <c r="E2487" s="8" t="str">
        <f t="shared" si="198"/>
        <v>20151022</v>
      </c>
      <c r="F2487" s="24">
        <v>42299</v>
      </c>
      <c r="G2487" s="25">
        <f t="shared" si="199"/>
        <v>42299</v>
      </c>
    </row>
    <row r="2488" spans="1:7">
      <c r="A2488" s="9">
        <f t="shared" si="195"/>
        <v>2015</v>
      </c>
      <c r="B2488" s="9">
        <f>VLOOKUP($C2488,Quarter_Month!$A$1:$B$13,2)</f>
        <v>4</v>
      </c>
      <c r="C2488" s="9">
        <f t="shared" si="196"/>
        <v>10</v>
      </c>
      <c r="D2488" s="9">
        <f t="shared" si="197"/>
        <v>23</v>
      </c>
      <c r="E2488" s="8" t="str">
        <f t="shared" si="198"/>
        <v>20151023</v>
      </c>
      <c r="F2488" s="24">
        <v>42300</v>
      </c>
      <c r="G2488" s="25">
        <f t="shared" si="199"/>
        <v>42300</v>
      </c>
    </row>
    <row r="2489" spans="1:7">
      <c r="A2489" s="9">
        <f t="shared" si="195"/>
        <v>2015</v>
      </c>
      <c r="B2489" s="9">
        <f>VLOOKUP($C2489,Quarter_Month!$A$1:$B$13,2)</f>
        <v>4</v>
      </c>
      <c r="C2489" s="9">
        <f t="shared" si="196"/>
        <v>10</v>
      </c>
      <c r="D2489" s="9">
        <f t="shared" si="197"/>
        <v>24</v>
      </c>
      <c r="E2489" s="8" t="str">
        <f t="shared" si="198"/>
        <v>20151024</v>
      </c>
      <c r="F2489" s="24">
        <v>42301</v>
      </c>
      <c r="G2489" s="25">
        <f t="shared" si="199"/>
        <v>42301</v>
      </c>
    </row>
    <row r="2490" spans="1:7">
      <c r="A2490" s="9">
        <f t="shared" si="195"/>
        <v>2015</v>
      </c>
      <c r="B2490" s="9">
        <f>VLOOKUP($C2490,Quarter_Month!$A$1:$B$13,2)</f>
        <v>4</v>
      </c>
      <c r="C2490" s="9">
        <f t="shared" si="196"/>
        <v>10</v>
      </c>
      <c r="D2490" s="9">
        <f t="shared" si="197"/>
        <v>25</v>
      </c>
      <c r="E2490" s="8" t="str">
        <f t="shared" si="198"/>
        <v>20151025</v>
      </c>
      <c r="F2490" s="24">
        <v>42302</v>
      </c>
      <c r="G2490" s="25">
        <f t="shared" si="199"/>
        <v>42302</v>
      </c>
    </row>
    <row r="2491" spans="1:7">
      <c r="A2491" s="9">
        <f t="shared" si="195"/>
        <v>2015</v>
      </c>
      <c r="B2491" s="9">
        <f>VLOOKUP($C2491,Quarter_Month!$A$1:$B$13,2)</f>
        <v>4</v>
      </c>
      <c r="C2491" s="9">
        <f t="shared" si="196"/>
        <v>10</v>
      </c>
      <c r="D2491" s="9">
        <f t="shared" si="197"/>
        <v>26</v>
      </c>
      <c r="E2491" s="8" t="str">
        <f t="shared" si="198"/>
        <v>20151026</v>
      </c>
      <c r="F2491" s="24">
        <v>42303</v>
      </c>
      <c r="G2491" s="25">
        <f t="shared" si="199"/>
        <v>42303</v>
      </c>
    </row>
    <row r="2492" spans="1:7">
      <c r="A2492" s="9">
        <f t="shared" si="195"/>
        <v>2015</v>
      </c>
      <c r="B2492" s="9">
        <f>VLOOKUP($C2492,Quarter_Month!$A$1:$B$13,2)</f>
        <v>4</v>
      </c>
      <c r="C2492" s="9">
        <f t="shared" si="196"/>
        <v>10</v>
      </c>
      <c r="D2492" s="9">
        <f t="shared" si="197"/>
        <v>27</v>
      </c>
      <c r="E2492" s="8" t="str">
        <f t="shared" si="198"/>
        <v>20151027</v>
      </c>
      <c r="F2492" s="24">
        <v>42304</v>
      </c>
      <c r="G2492" s="25">
        <f t="shared" si="199"/>
        <v>42304</v>
      </c>
    </row>
    <row r="2493" spans="1:7">
      <c r="A2493" s="9">
        <f t="shared" si="195"/>
        <v>2015</v>
      </c>
      <c r="B2493" s="9">
        <f>VLOOKUP($C2493,Quarter_Month!$A$1:$B$13,2)</f>
        <v>4</v>
      </c>
      <c r="C2493" s="9">
        <f t="shared" si="196"/>
        <v>10</v>
      </c>
      <c r="D2493" s="9">
        <f t="shared" si="197"/>
        <v>28</v>
      </c>
      <c r="E2493" s="8" t="str">
        <f t="shared" si="198"/>
        <v>20151028</v>
      </c>
      <c r="F2493" s="24">
        <v>42305</v>
      </c>
      <c r="G2493" s="25">
        <f t="shared" si="199"/>
        <v>42305</v>
      </c>
    </row>
    <row r="2494" spans="1:7">
      <c r="A2494" s="9">
        <f t="shared" si="195"/>
        <v>2015</v>
      </c>
      <c r="B2494" s="9">
        <f>VLOOKUP($C2494,Quarter_Month!$A$1:$B$13,2)</f>
        <v>4</v>
      </c>
      <c r="C2494" s="9">
        <f t="shared" si="196"/>
        <v>10</v>
      </c>
      <c r="D2494" s="9">
        <f t="shared" si="197"/>
        <v>29</v>
      </c>
      <c r="E2494" s="8" t="str">
        <f t="shared" si="198"/>
        <v>20151029</v>
      </c>
      <c r="F2494" s="24">
        <v>42306</v>
      </c>
      <c r="G2494" s="25">
        <f t="shared" si="199"/>
        <v>42306</v>
      </c>
    </row>
    <row r="2495" spans="1:7">
      <c r="A2495" s="9">
        <f t="shared" si="195"/>
        <v>2015</v>
      </c>
      <c r="B2495" s="9">
        <f>VLOOKUP($C2495,Quarter_Month!$A$1:$B$13,2)</f>
        <v>4</v>
      </c>
      <c r="C2495" s="9">
        <f t="shared" si="196"/>
        <v>10</v>
      </c>
      <c r="D2495" s="9">
        <f t="shared" si="197"/>
        <v>30</v>
      </c>
      <c r="E2495" s="8" t="str">
        <f t="shared" si="198"/>
        <v>20151030</v>
      </c>
      <c r="F2495" s="24">
        <v>42307</v>
      </c>
      <c r="G2495" s="25">
        <f t="shared" si="199"/>
        <v>42307</v>
      </c>
    </row>
    <row r="2496" spans="1:7">
      <c r="A2496" s="9">
        <f t="shared" si="195"/>
        <v>2015</v>
      </c>
      <c r="B2496" s="9">
        <f>VLOOKUP($C2496,Quarter_Month!$A$1:$B$13,2)</f>
        <v>4</v>
      </c>
      <c r="C2496" s="9">
        <f t="shared" si="196"/>
        <v>10</v>
      </c>
      <c r="D2496" s="9">
        <f t="shared" si="197"/>
        <v>31</v>
      </c>
      <c r="E2496" s="8" t="str">
        <f t="shared" si="198"/>
        <v>20151031</v>
      </c>
      <c r="F2496" s="24">
        <v>42308</v>
      </c>
      <c r="G2496" s="25">
        <f t="shared" si="199"/>
        <v>42308</v>
      </c>
    </row>
    <row r="2497" spans="1:7">
      <c r="A2497" s="9">
        <f t="shared" si="195"/>
        <v>2015</v>
      </c>
      <c r="B2497" s="9">
        <f>VLOOKUP($C2497,Quarter_Month!$A$1:$B$13,2)</f>
        <v>4</v>
      </c>
      <c r="C2497" s="9">
        <f t="shared" si="196"/>
        <v>11</v>
      </c>
      <c r="D2497" s="9">
        <f t="shared" si="197"/>
        <v>1</v>
      </c>
      <c r="E2497" s="8" t="str">
        <f t="shared" si="198"/>
        <v>20151101</v>
      </c>
      <c r="F2497" s="24">
        <v>42309</v>
      </c>
      <c r="G2497" s="25">
        <f t="shared" si="199"/>
        <v>42309</v>
      </c>
    </row>
    <row r="2498" spans="1:7">
      <c r="A2498" s="9">
        <f t="shared" si="195"/>
        <v>2015</v>
      </c>
      <c r="B2498" s="9">
        <f>VLOOKUP($C2498,Quarter_Month!$A$1:$B$13,2)</f>
        <v>4</v>
      </c>
      <c r="C2498" s="9">
        <f t="shared" si="196"/>
        <v>11</v>
      </c>
      <c r="D2498" s="9">
        <f t="shared" si="197"/>
        <v>2</v>
      </c>
      <c r="E2498" s="8" t="str">
        <f t="shared" si="198"/>
        <v>20151102</v>
      </c>
      <c r="F2498" s="24">
        <v>42310</v>
      </c>
      <c r="G2498" s="25">
        <f t="shared" si="199"/>
        <v>42310</v>
      </c>
    </row>
    <row r="2499" spans="1:7">
      <c r="A2499" s="9">
        <f t="shared" si="195"/>
        <v>2015</v>
      </c>
      <c r="B2499" s="9">
        <f>VLOOKUP($C2499,Quarter_Month!$A$1:$B$13,2)</f>
        <v>4</v>
      </c>
      <c r="C2499" s="9">
        <f t="shared" si="196"/>
        <v>11</v>
      </c>
      <c r="D2499" s="9">
        <f t="shared" si="197"/>
        <v>3</v>
      </c>
      <c r="E2499" s="8" t="str">
        <f t="shared" si="198"/>
        <v>20151103</v>
      </c>
      <c r="F2499" s="24">
        <v>42311</v>
      </c>
      <c r="G2499" s="25">
        <f t="shared" si="199"/>
        <v>42311</v>
      </c>
    </row>
    <row r="2500" spans="1:7">
      <c r="A2500" s="9">
        <f t="shared" si="195"/>
        <v>2015</v>
      </c>
      <c r="B2500" s="9">
        <f>VLOOKUP($C2500,Quarter_Month!$A$1:$B$13,2)</f>
        <v>4</v>
      </c>
      <c r="C2500" s="9">
        <f t="shared" si="196"/>
        <v>11</v>
      </c>
      <c r="D2500" s="9">
        <f t="shared" si="197"/>
        <v>4</v>
      </c>
      <c r="E2500" s="8" t="str">
        <f t="shared" si="198"/>
        <v>20151104</v>
      </c>
      <c r="F2500" s="24">
        <v>42312</v>
      </c>
      <c r="G2500" s="25">
        <f t="shared" si="199"/>
        <v>42312</v>
      </c>
    </row>
    <row r="2501" spans="1:7">
      <c r="A2501" s="9">
        <f t="shared" si="195"/>
        <v>2015</v>
      </c>
      <c r="B2501" s="9">
        <f>VLOOKUP($C2501,Quarter_Month!$A$1:$B$13,2)</f>
        <v>4</v>
      </c>
      <c r="C2501" s="9">
        <f t="shared" si="196"/>
        <v>11</v>
      </c>
      <c r="D2501" s="9">
        <f t="shared" si="197"/>
        <v>5</v>
      </c>
      <c r="E2501" s="8" t="str">
        <f t="shared" si="198"/>
        <v>20151105</v>
      </c>
      <c r="F2501" s="24">
        <v>42313</v>
      </c>
      <c r="G2501" s="25">
        <f t="shared" si="199"/>
        <v>42313</v>
      </c>
    </row>
    <row r="2502" spans="1:7">
      <c r="A2502" s="9">
        <f t="shared" si="195"/>
        <v>2015</v>
      </c>
      <c r="B2502" s="9">
        <f>VLOOKUP($C2502,Quarter_Month!$A$1:$B$13,2)</f>
        <v>4</v>
      </c>
      <c r="C2502" s="9">
        <f t="shared" si="196"/>
        <v>11</v>
      </c>
      <c r="D2502" s="9">
        <f t="shared" si="197"/>
        <v>6</v>
      </c>
      <c r="E2502" s="8" t="str">
        <f t="shared" si="198"/>
        <v>20151106</v>
      </c>
      <c r="F2502" s="24">
        <v>42314</v>
      </c>
      <c r="G2502" s="25">
        <f t="shared" si="199"/>
        <v>42314</v>
      </c>
    </row>
    <row r="2503" spans="1:7">
      <c r="A2503" s="9">
        <f t="shared" si="195"/>
        <v>2015</v>
      </c>
      <c r="B2503" s="9">
        <f>VLOOKUP($C2503,Quarter_Month!$A$1:$B$13,2)</f>
        <v>4</v>
      </c>
      <c r="C2503" s="9">
        <f t="shared" si="196"/>
        <v>11</v>
      </c>
      <c r="D2503" s="9">
        <f t="shared" si="197"/>
        <v>7</v>
      </c>
      <c r="E2503" s="8" t="str">
        <f t="shared" si="198"/>
        <v>20151107</v>
      </c>
      <c r="F2503" s="24">
        <v>42315</v>
      </c>
      <c r="G2503" s="25">
        <f t="shared" si="199"/>
        <v>42315</v>
      </c>
    </row>
    <row r="2504" spans="1:7">
      <c r="A2504" s="9">
        <f t="shared" si="195"/>
        <v>2015</v>
      </c>
      <c r="B2504" s="9">
        <f>VLOOKUP($C2504,Quarter_Month!$A$1:$B$13,2)</f>
        <v>4</v>
      </c>
      <c r="C2504" s="9">
        <f t="shared" si="196"/>
        <v>11</v>
      </c>
      <c r="D2504" s="9">
        <f t="shared" si="197"/>
        <v>8</v>
      </c>
      <c r="E2504" s="8" t="str">
        <f t="shared" si="198"/>
        <v>20151108</v>
      </c>
      <c r="F2504" s="24">
        <v>42316</v>
      </c>
      <c r="G2504" s="25">
        <f t="shared" si="199"/>
        <v>42316</v>
      </c>
    </row>
    <row r="2505" spans="1:7">
      <c r="A2505" s="9">
        <f t="shared" si="195"/>
        <v>2015</v>
      </c>
      <c r="B2505" s="9">
        <f>VLOOKUP($C2505,Quarter_Month!$A$1:$B$13,2)</f>
        <v>4</v>
      </c>
      <c r="C2505" s="9">
        <f t="shared" si="196"/>
        <v>11</v>
      </c>
      <c r="D2505" s="9">
        <f t="shared" si="197"/>
        <v>9</v>
      </c>
      <c r="E2505" s="8" t="str">
        <f t="shared" si="198"/>
        <v>20151109</v>
      </c>
      <c r="F2505" s="24">
        <v>42317</v>
      </c>
      <c r="G2505" s="25">
        <f t="shared" si="199"/>
        <v>42317</v>
      </c>
    </row>
    <row r="2506" spans="1:7">
      <c r="A2506" s="9">
        <f t="shared" si="195"/>
        <v>2015</v>
      </c>
      <c r="B2506" s="9">
        <f>VLOOKUP($C2506,Quarter_Month!$A$1:$B$13,2)</f>
        <v>4</v>
      </c>
      <c r="C2506" s="9">
        <f t="shared" si="196"/>
        <v>11</v>
      </c>
      <c r="D2506" s="9">
        <f t="shared" si="197"/>
        <v>10</v>
      </c>
      <c r="E2506" s="8" t="str">
        <f t="shared" si="198"/>
        <v>20151110</v>
      </c>
      <c r="F2506" s="24">
        <v>42318</v>
      </c>
      <c r="G2506" s="25">
        <f t="shared" si="199"/>
        <v>42318</v>
      </c>
    </row>
    <row r="2507" spans="1:7">
      <c r="A2507" s="9">
        <f t="shared" si="195"/>
        <v>2015</v>
      </c>
      <c r="B2507" s="9">
        <f>VLOOKUP($C2507,Quarter_Month!$A$1:$B$13,2)</f>
        <v>4</v>
      </c>
      <c r="C2507" s="9">
        <f t="shared" si="196"/>
        <v>11</v>
      </c>
      <c r="D2507" s="9">
        <f t="shared" si="197"/>
        <v>11</v>
      </c>
      <c r="E2507" s="8" t="str">
        <f t="shared" si="198"/>
        <v>20151111</v>
      </c>
      <c r="F2507" s="24">
        <v>42319</v>
      </c>
      <c r="G2507" s="25">
        <f t="shared" si="199"/>
        <v>42319</v>
      </c>
    </row>
    <row r="2508" spans="1:7">
      <c r="A2508" s="9">
        <f t="shared" si="195"/>
        <v>2015</v>
      </c>
      <c r="B2508" s="9">
        <f>VLOOKUP($C2508,Quarter_Month!$A$1:$B$13,2)</f>
        <v>4</v>
      </c>
      <c r="C2508" s="9">
        <f t="shared" si="196"/>
        <v>11</v>
      </c>
      <c r="D2508" s="9">
        <f t="shared" si="197"/>
        <v>12</v>
      </c>
      <c r="E2508" s="8" t="str">
        <f t="shared" si="198"/>
        <v>20151112</v>
      </c>
      <c r="F2508" s="24">
        <v>42320</v>
      </c>
      <c r="G2508" s="25">
        <f t="shared" si="199"/>
        <v>42320</v>
      </c>
    </row>
    <row r="2509" spans="1:7">
      <c r="A2509" s="9">
        <f t="shared" si="195"/>
        <v>2015</v>
      </c>
      <c r="B2509" s="9">
        <f>VLOOKUP($C2509,Quarter_Month!$A$1:$B$13,2)</f>
        <v>4</v>
      </c>
      <c r="C2509" s="9">
        <f t="shared" si="196"/>
        <v>11</v>
      </c>
      <c r="D2509" s="9">
        <f t="shared" si="197"/>
        <v>13</v>
      </c>
      <c r="E2509" s="8" t="str">
        <f t="shared" si="198"/>
        <v>20151113</v>
      </c>
      <c r="F2509" s="24">
        <v>42321</v>
      </c>
      <c r="G2509" s="25">
        <f t="shared" si="199"/>
        <v>42321</v>
      </c>
    </row>
    <row r="2510" spans="1:7">
      <c r="A2510" s="9">
        <f t="shared" si="195"/>
        <v>2015</v>
      </c>
      <c r="B2510" s="9">
        <f>VLOOKUP($C2510,Quarter_Month!$A$1:$B$13,2)</f>
        <v>4</v>
      </c>
      <c r="C2510" s="9">
        <f t="shared" si="196"/>
        <v>11</v>
      </c>
      <c r="D2510" s="9">
        <f t="shared" si="197"/>
        <v>14</v>
      </c>
      <c r="E2510" s="8" t="str">
        <f t="shared" si="198"/>
        <v>20151114</v>
      </c>
      <c r="F2510" s="24">
        <v>42322</v>
      </c>
      <c r="G2510" s="25">
        <f t="shared" si="199"/>
        <v>42322</v>
      </c>
    </row>
    <row r="2511" spans="1:7">
      <c r="A2511" s="9">
        <f t="shared" si="195"/>
        <v>2015</v>
      </c>
      <c r="B2511" s="9">
        <f>VLOOKUP($C2511,Quarter_Month!$A$1:$B$13,2)</f>
        <v>4</v>
      </c>
      <c r="C2511" s="9">
        <f t="shared" si="196"/>
        <v>11</v>
      </c>
      <c r="D2511" s="9">
        <f t="shared" si="197"/>
        <v>15</v>
      </c>
      <c r="E2511" s="8" t="str">
        <f t="shared" si="198"/>
        <v>20151115</v>
      </c>
      <c r="F2511" s="24">
        <v>42323</v>
      </c>
      <c r="G2511" s="25">
        <f t="shared" si="199"/>
        <v>42323</v>
      </c>
    </row>
    <row r="2512" spans="1:7">
      <c r="A2512" s="9">
        <f t="shared" si="195"/>
        <v>2015</v>
      </c>
      <c r="B2512" s="9">
        <f>VLOOKUP($C2512,Quarter_Month!$A$1:$B$13,2)</f>
        <v>4</v>
      </c>
      <c r="C2512" s="9">
        <f t="shared" si="196"/>
        <v>11</v>
      </c>
      <c r="D2512" s="9">
        <f t="shared" si="197"/>
        <v>16</v>
      </c>
      <c r="E2512" s="8" t="str">
        <f t="shared" si="198"/>
        <v>20151116</v>
      </c>
      <c r="F2512" s="24">
        <v>42324</v>
      </c>
      <c r="G2512" s="25">
        <f t="shared" si="199"/>
        <v>42324</v>
      </c>
    </row>
    <row r="2513" spans="1:7">
      <c r="A2513" s="9">
        <f t="shared" ref="A2513:A2557" si="200">YEAR(F2513)</f>
        <v>2015</v>
      </c>
      <c r="B2513" s="9">
        <f>VLOOKUP($C2513,Quarter_Month!$A$1:$B$13,2)</f>
        <v>4</v>
      </c>
      <c r="C2513" s="9">
        <f t="shared" ref="C2513:C2557" si="201">MONTH(F2513)</f>
        <v>11</v>
      </c>
      <c r="D2513" s="9">
        <f t="shared" ref="D2513:D2557" si="202">DAY(F2513)</f>
        <v>17</v>
      </c>
      <c r="E2513" s="8" t="str">
        <f t="shared" ref="E2513:E2557" si="203">CONCATENATE(A2513,IF(LEN(C2513)=1,"0"&amp;C2513,C2513),IF(LEN(D2513)=1,"0"&amp;D2513,D2513))</f>
        <v>20151117</v>
      </c>
      <c r="F2513" s="24">
        <v>42325</v>
      </c>
      <c r="G2513" s="25">
        <f t="shared" si="199"/>
        <v>42325</v>
      </c>
    </row>
    <row r="2514" spans="1:7">
      <c r="A2514" s="9">
        <f t="shared" si="200"/>
        <v>2015</v>
      </c>
      <c r="B2514" s="9">
        <f>VLOOKUP($C2514,Quarter_Month!$A$1:$B$13,2)</f>
        <v>4</v>
      </c>
      <c r="C2514" s="9">
        <f t="shared" si="201"/>
        <v>11</v>
      </c>
      <c r="D2514" s="9">
        <f t="shared" si="202"/>
        <v>18</v>
      </c>
      <c r="E2514" s="8" t="str">
        <f t="shared" si="203"/>
        <v>20151118</v>
      </c>
      <c r="F2514" s="24">
        <v>42326</v>
      </c>
      <c r="G2514" s="25">
        <f t="shared" si="199"/>
        <v>42326</v>
      </c>
    </row>
    <row r="2515" spans="1:7">
      <c r="A2515" s="9">
        <f t="shared" si="200"/>
        <v>2015</v>
      </c>
      <c r="B2515" s="9">
        <f>VLOOKUP($C2515,Quarter_Month!$A$1:$B$13,2)</f>
        <v>4</v>
      </c>
      <c r="C2515" s="9">
        <f t="shared" si="201"/>
        <v>11</v>
      </c>
      <c r="D2515" s="9">
        <f t="shared" si="202"/>
        <v>19</v>
      </c>
      <c r="E2515" s="8" t="str">
        <f t="shared" si="203"/>
        <v>20151119</v>
      </c>
      <c r="F2515" s="24">
        <v>42327</v>
      </c>
      <c r="G2515" s="25">
        <f t="shared" si="199"/>
        <v>42327</v>
      </c>
    </row>
    <row r="2516" spans="1:7">
      <c r="A2516" s="9">
        <f t="shared" si="200"/>
        <v>2015</v>
      </c>
      <c r="B2516" s="9">
        <f>VLOOKUP($C2516,Quarter_Month!$A$1:$B$13,2)</f>
        <v>4</v>
      </c>
      <c r="C2516" s="9">
        <f t="shared" si="201"/>
        <v>11</v>
      </c>
      <c r="D2516" s="9">
        <f t="shared" si="202"/>
        <v>20</v>
      </c>
      <c r="E2516" s="8" t="str">
        <f t="shared" si="203"/>
        <v>20151120</v>
      </c>
      <c r="F2516" s="24">
        <v>42328</v>
      </c>
      <c r="G2516" s="25">
        <f t="shared" si="199"/>
        <v>42328</v>
      </c>
    </row>
    <row r="2517" spans="1:7">
      <c r="A2517" s="9">
        <f t="shared" si="200"/>
        <v>2015</v>
      </c>
      <c r="B2517" s="9">
        <f>VLOOKUP($C2517,Quarter_Month!$A$1:$B$13,2)</f>
        <v>4</v>
      </c>
      <c r="C2517" s="9">
        <f t="shared" si="201"/>
        <v>11</v>
      </c>
      <c r="D2517" s="9">
        <f t="shared" si="202"/>
        <v>21</v>
      </c>
      <c r="E2517" s="8" t="str">
        <f t="shared" si="203"/>
        <v>20151121</v>
      </c>
      <c r="F2517" s="24">
        <v>42329</v>
      </c>
      <c r="G2517" s="25">
        <f t="shared" si="199"/>
        <v>42329</v>
      </c>
    </row>
    <row r="2518" spans="1:7">
      <c r="A2518" s="9">
        <f t="shared" si="200"/>
        <v>2015</v>
      </c>
      <c r="B2518" s="9">
        <f>VLOOKUP($C2518,Quarter_Month!$A$1:$B$13,2)</f>
        <v>4</v>
      </c>
      <c r="C2518" s="9">
        <f t="shared" si="201"/>
        <v>11</v>
      </c>
      <c r="D2518" s="9">
        <f t="shared" si="202"/>
        <v>22</v>
      </c>
      <c r="E2518" s="8" t="str">
        <f t="shared" si="203"/>
        <v>20151122</v>
      </c>
      <c r="F2518" s="24">
        <v>42330</v>
      </c>
      <c r="G2518" s="25">
        <f t="shared" si="199"/>
        <v>42330</v>
      </c>
    </row>
    <row r="2519" spans="1:7">
      <c r="A2519" s="9">
        <f t="shared" si="200"/>
        <v>2015</v>
      </c>
      <c r="B2519" s="9">
        <f>VLOOKUP($C2519,Quarter_Month!$A$1:$B$13,2)</f>
        <v>4</v>
      </c>
      <c r="C2519" s="9">
        <f t="shared" si="201"/>
        <v>11</v>
      </c>
      <c r="D2519" s="9">
        <f t="shared" si="202"/>
        <v>23</v>
      </c>
      <c r="E2519" s="8" t="str">
        <f t="shared" si="203"/>
        <v>20151123</v>
      </c>
      <c r="F2519" s="24">
        <v>42331</v>
      </c>
      <c r="G2519" s="25">
        <f t="shared" si="199"/>
        <v>42331</v>
      </c>
    </row>
    <row r="2520" spans="1:7">
      <c r="A2520" s="9">
        <f t="shared" si="200"/>
        <v>2015</v>
      </c>
      <c r="B2520" s="9">
        <f>VLOOKUP($C2520,Quarter_Month!$A$1:$B$13,2)</f>
        <v>4</v>
      </c>
      <c r="C2520" s="9">
        <f t="shared" si="201"/>
        <v>11</v>
      </c>
      <c r="D2520" s="9">
        <f t="shared" si="202"/>
        <v>24</v>
      </c>
      <c r="E2520" s="8" t="str">
        <f t="shared" si="203"/>
        <v>20151124</v>
      </c>
      <c r="F2520" s="24">
        <v>42332</v>
      </c>
      <c r="G2520" s="25">
        <f t="shared" si="199"/>
        <v>42332</v>
      </c>
    </row>
    <row r="2521" spans="1:7">
      <c r="A2521" s="9">
        <f t="shared" si="200"/>
        <v>2015</v>
      </c>
      <c r="B2521" s="9">
        <f>VLOOKUP($C2521,Quarter_Month!$A$1:$B$13,2)</f>
        <v>4</v>
      </c>
      <c r="C2521" s="9">
        <f t="shared" si="201"/>
        <v>11</v>
      </c>
      <c r="D2521" s="9">
        <f t="shared" si="202"/>
        <v>25</v>
      </c>
      <c r="E2521" s="8" t="str">
        <f t="shared" si="203"/>
        <v>20151125</v>
      </c>
      <c r="F2521" s="24">
        <v>42333</v>
      </c>
      <c r="G2521" s="25">
        <f t="shared" si="199"/>
        <v>42333</v>
      </c>
    </row>
    <row r="2522" spans="1:7">
      <c r="A2522" s="9">
        <f t="shared" si="200"/>
        <v>2015</v>
      </c>
      <c r="B2522" s="9">
        <f>VLOOKUP($C2522,Quarter_Month!$A$1:$B$13,2)</f>
        <v>4</v>
      </c>
      <c r="C2522" s="9">
        <f t="shared" si="201"/>
        <v>11</v>
      </c>
      <c r="D2522" s="9">
        <f t="shared" si="202"/>
        <v>26</v>
      </c>
      <c r="E2522" s="8" t="str">
        <f t="shared" si="203"/>
        <v>20151126</v>
      </c>
      <c r="F2522" s="24">
        <v>42334</v>
      </c>
      <c r="G2522" s="25">
        <f t="shared" si="199"/>
        <v>42334</v>
      </c>
    </row>
    <row r="2523" spans="1:7">
      <c r="A2523" s="9">
        <f t="shared" si="200"/>
        <v>2015</v>
      </c>
      <c r="B2523" s="9">
        <f>VLOOKUP($C2523,Quarter_Month!$A$1:$B$13,2)</f>
        <v>4</v>
      </c>
      <c r="C2523" s="9">
        <f t="shared" si="201"/>
        <v>11</v>
      </c>
      <c r="D2523" s="9">
        <f t="shared" si="202"/>
        <v>27</v>
      </c>
      <c r="E2523" s="8" t="str">
        <f t="shared" si="203"/>
        <v>20151127</v>
      </c>
      <c r="F2523" s="24">
        <v>42335</v>
      </c>
      <c r="G2523" s="25">
        <f t="shared" si="199"/>
        <v>42335</v>
      </c>
    </row>
    <row r="2524" spans="1:7">
      <c r="A2524" s="9">
        <f t="shared" si="200"/>
        <v>2015</v>
      </c>
      <c r="B2524" s="9">
        <f>VLOOKUP($C2524,Quarter_Month!$A$1:$B$13,2)</f>
        <v>4</v>
      </c>
      <c r="C2524" s="9">
        <f t="shared" si="201"/>
        <v>11</v>
      </c>
      <c r="D2524" s="9">
        <f t="shared" si="202"/>
        <v>28</v>
      </c>
      <c r="E2524" s="8" t="str">
        <f t="shared" si="203"/>
        <v>20151128</v>
      </c>
      <c r="F2524" s="24">
        <v>42336</v>
      </c>
      <c r="G2524" s="25">
        <f t="shared" si="199"/>
        <v>42336</v>
      </c>
    </row>
    <row r="2525" spans="1:7">
      <c r="A2525" s="9">
        <f t="shared" si="200"/>
        <v>2015</v>
      </c>
      <c r="B2525" s="9">
        <f>VLOOKUP($C2525,Quarter_Month!$A$1:$B$13,2)</f>
        <v>4</v>
      </c>
      <c r="C2525" s="9">
        <f t="shared" si="201"/>
        <v>11</v>
      </c>
      <c r="D2525" s="9">
        <f t="shared" si="202"/>
        <v>29</v>
      </c>
      <c r="E2525" s="8" t="str">
        <f t="shared" si="203"/>
        <v>20151129</v>
      </c>
      <c r="F2525" s="24">
        <v>42337</v>
      </c>
      <c r="G2525" s="25">
        <f t="shared" si="199"/>
        <v>42337</v>
      </c>
    </row>
    <row r="2526" spans="1:7">
      <c r="A2526" s="9">
        <f t="shared" si="200"/>
        <v>2015</v>
      </c>
      <c r="B2526" s="9">
        <f>VLOOKUP($C2526,Quarter_Month!$A$1:$B$13,2)</f>
        <v>4</v>
      </c>
      <c r="C2526" s="9">
        <f t="shared" si="201"/>
        <v>11</v>
      </c>
      <c r="D2526" s="9">
        <f t="shared" si="202"/>
        <v>30</v>
      </c>
      <c r="E2526" s="8" t="str">
        <f t="shared" si="203"/>
        <v>20151130</v>
      </c>
      <c r="F2526" s="24">
        <v>42338</v>
      </c>
      <c r="G2526" s="25">
        <f t="shared" si="199"/>
        <v>42338</v>
      </c>
    </row>
    <row r="2527" spans="1:7">
      <c r="A2527" s="9">
        <f t="shared" si="200"/>
        <v>2015</v>
      </c>
      <c r="B2527" s="9">
        <f>VLOOKUP($C2527,Quarter_Month!$A$1:$B$13,2)</f>
        <v>4</v>
      </c>
      <c r="C2527" s="9">
        <f t="shared" si="201"/>
        <v>12</v>
      </c>
      <c r="D2527" s="9">
        <f t="shared" si="202"/>
        <v>1</v>
      </c>
      <c r="E2527" s="8" t="str">
        <f t="shared" si="203"/>
        <v>20151201</v>
      </c>
      <c r="F2527" s="24">
        <v>42339</v>
      </c>
      <c r="G2527" s="25">
        <f t="shared" si="199"/>
        <v>42339</v>
      </c>
    </row>
    <row r="2528" spans="1:7">
      <c r="A2528" s="9">
        <f t="shared" si="200"/>
        <v>2015</v>
      </c>
      <c r="B2528" s="9">
        <f>VLOOKUP($C2528,Quarter_Month!$A$1:$B$13,2)</f>
        <v>4</v>
      </c>
      <c r="C2528" s="9">
        <f t="shared" si="201"/>
        <v>12</v>
      </c>
      <c r="D2528" s="9">
        <f t="shared" si="202"/>
        <v>2</v>
      </c>
      <c r="E2528" s="8" t="str">
        <f t="shared" si="203"/>
        <v>20151202</v>
      </c>
      <c r="F2528" s="24">
        <v>42340</v>
      </c>
      <c r="G2528" s="25">
        <f t="shared" si="199"/>
        <v>42340</v>
      </c>
    </row>
    <row r="2529" spans="1:7">
      <c r="A2529" s="9">
        <f t="shared" si="200"/>
        <v>2015</v>
      </c>
      <c r="B2529" s="9">
        <f>VLOOKUP($C2529,Quarter_Month!$A$1:$B$13,2)</f>
        <v>4</v>
      </c>
      <c r="C2529" s="9">
        <f t="shared" si="201"/>
        <v>12</v>
      </c>
      <c r="D2529" s="9">
        <f t="shared" si="202"/>
        <v>3</v>
      </c>
      <c r="E2529" s="8" t="str">
        <f t="shared" si="203"/>
        <v>20151203</v>
      </c>
      <c r="F2529" s="24">
        <v>42341</v>
      </c>
      <c r="G2529" s="25">
        <f t="shared" si="199"/>
        <v>42341</v>
      </c>
    </row>
    <row r="2530" spans="1:7">
      <c r="A2530" s="9">
        <f t="shared" si="200"/>
        <v>2015</v>
      </c>
      <c r="B2530" s="9">
        <f>VLOOKUP($C2530,Quarter_Month!$A$1:$B$13,2)</f>
        <v>4</v>
      </c>
      <c r="C2530" s="9">
        <f t="shared" si="201"/>
        <v>12</v>
      </c>
      <c r="D2530" s="9">
        <f t="shared" si="202"/>
        <v>4</v>
      </c>
      <c r="E2530" s="8" t="str">
        <f t="shared" si="203"/>
        <v>20151204</v>
      </c>
      <c r="F2530" s="24">
        <v>42342</v>
      </c>
      <c r="G2530" s="25">
        <f t="shared" si="199"/>
        <v>42342</v>
      </c>
    </row>
    <row r="2531" spans="1:7">
      <c r="A2531" s="9">
        <f t="shared" si="200"/>
        <v>2015</v>
      </c>
      <c r="B2531" s="9">
        <f>VLOOKUP($C2531,Quarter_Month!$A$1:$B$13,2)</f>
        <v>4</v>
      </c>
      <c r="C2531" s="9">
        <f t="shared" si="201"/>
        <v>12</v>
      </c>
      <c r="D2531" s="9">
        <f t="shared" si="202"/>
        <v>5</v>
      </c>
      <c r="E2531" s="8" t="str">
        <f t="shared" si="203"/>
        <v>20151205</v>
      </c>
      <c r="F2531" s="24">
        <v>42343</v>
      </c>
      <c r="G2531" s="25">
        <f t="shared" si="199"/>
        <v>42343</v>
      </c>
    </row>
    <row r="2532" spans="1:7">
      <c r="A2532" s="9">
        <f t="shared" si="200"/>
        <v>2015</v>
      </c>
      <c r="B2532" s="9">
        <f>VLOOKUP($C2532,Quarter_Month!$A$1:$B$13,2)</f>
        <v>4</v>
      </c>
      <c r="C2532" s="9">
        <f t="shared" si="201"/>
        <v>12</v>
      </c>
      <c r="D2532" s="9">
        <f t="shared" si="202"/>
        <v>6</v>
      </c>
      <c r="E2532" s="8" t="str">
        <f t="shared" si="203"/>
        <v>20151206</v>
      </c>
      <c r="F2532" s="24">
        <v>42344</v>
      </c>
      <c r="G2532" s="25">
        <f t="shared" si="199"/>
        <v>42344</v>
      </c>
    </row>
    <row r="2533" spans="1:7">
      <c r="A2533" s="9">
        <f t="shared" si="200"/>
        <v>2015</v>
      </c>
      <c r="B2533" s="9">
        <f>VLOOKUP($C2533,Quarter_Month!$A$1:$B$13,2)</f>
        <v>4</v>
      </c>
      <c r="C2533" s="9">
        <f t="shared" si="201"/>
        <v>12</v>
      </c>
      <c r="D2533" s="9">
        <f t="shared" si="202"/>
        <v>7</v>
      </c>
      <c r="E2533" s="8" t="str">
        <f t="shared" si="203"/>
        <v>20151207</v>
      </c>
      <c r="F2533" s="24">
        <v>42345</v>
      </c>
      <c r="G2533" s="25">
        <f t="shared" si="199"/>
        <v>42345</v>
      </c>
    </row>
    <row r="2534" spans="1:7">
      <c r="A2534" s="9">
        <f t="shared" si="200"/>
        <v>2015</v>
      </c>
      <c r="B2534" s="9">
        <f>VLOOKUP($C2534,Quarter_Month!$A$1:$B$13,2)</f>
        <v>4</v>
      </c>
      <c r="C2534" s="9">
        <f t="shared" si="201"/>
        <v>12</v>
      </c>
      <c r="D2534" s="9">
        <f t="shared" si="202"/>
        <v>8</v>
      </c>
      <c r="E2534" s="8" t="str">
        <f t="shared" si="203"/>
        <v>20151208</v>
      </c>
      <c r="F2534" s="24">
        <v>42346</v>
      </c>
      <c r="G2534" s="25">
        <f t="shared" ref="G2534:G2555" si="204">F2534</f>
        <v>42346</v>
      </c>
    </row>
    <row r="2535" spans="1:7">
      <c r="A2535" s="9">
        <f t="shared" si="200"/>
        <v>2015</v>
      </c>
      <c r="B2535" s="9">
        <f>VLOOKUP($C2535,Quarter_Month!$A$1:$B$13,2)</f>
        <v>4</v>
      </c>
      <c r="C2535" s="9">
        <f t="shared" si="201"/>
        <v>12</v>
      </c>
      <c r="D2535" s="9">
        <f t="shared" si="202"/>
        <v>9</v>
      </c>
      <c r="E2535" s="8" t="str">
        <f t="shared" si="203"/>
        <v>20151209</v>
      </c>
      <c r="F2535" s="24">
        <v>42347</v>
      </c>
      <c r="G2535" s="25">
        <f t="shared" si="204"/>
        <v>42347</v>
      </c>
    </row>
    <row r="2536" spans="1:7">
      <c r="A2536" s="9">
        <f t="shared" si="200"/>
        <v>2015</v>
      </c>
      <c r="B2536" s="9">
        <f>VLOOKUP($C2536,Quarter_Month!$A$1:$B$13,2)</f>
        <v>4</v>
      </c>
      <c r="C2536" s="9">
        <f t="shared" si="201"/>
        <v>12</v>
      </c>
      <c r="D2536" s="9">
        <f t="shared" si="202"/>
        <v>10</v>
      </c>
      <c r="E2536" s="8" t="str">
        <f t="shared" si="203"/>
        <v>20151210</v>
      </c>
      <c r="F2536" s="24">
        <v>42348</v>
      </c>
      <c r="G2536" s="25">
        <f t="shared" si="204"/>
        <v>42348</v>
      </c>
    </row>
    <row r="2537" spans="1:7">
      <c r="A2537" s="9">
        <f t="shared" si="200"/>
        <v>2015</v>
      </c>
      <c r="B2537" s="9">
        <f>VLOOKUP($C2537,Quarter_Month!$A$1:$B$13,2)</f>
        <v>4</v>
      </c>
      <c r="C2537" s="9">
        <f t="shared" si="201"/>
        <v>12</v>
      </c>
      <c r="D2537" s="9">
        <f t="shared" si="202"/>
        <v>11</v>
      </c>
      <c r="E2537" s="8" t="str">
        <f t="shared" si="203"/>
        <v>20151211</v>
      </c>
      <c r="F2537" s="24">
        <v>42349</v>
      </c>
      <c r="G2537" s="25">
        <f t="shared" si="204"/>
        <v>42349</v>
      </c>
    </row>
    <row r="2538" spans="1:7">
      <c r="A2538" s="9">
        <f t="shared" si="200"/>
        <v>2015</v>
      </c>
      <c r="B2538" s="9">
        <f>VLOOKUP($C2538,Quarter_Month!$A$1:$B$13,2)</f>
        <v>4</v>
      </c>
      <c r="C2538" s="9">
        <f t="shared" si="201"/>
        <v>12</v>
      </c>
      <c r="D2538" s="9">
        <f t="shared" si="202"/>
        <v>12</v>
      </c>
      <c r="E2538" s="8" t="str">
        <f t="shared" si="203"/>
        <v>20151212</v>
      </c>
      <c r="F2538" s="24">
        <v>42350</v>
      </c>
      <c r="G2538" s="25">
        <f t="shared" si="204"/>
        <v>42350</v>
      </c>
    </row>
    <row r="2539" spans="1:7">
      <c r="A2539" s="9">
        <f t="shared" si="200"/>
        <v>2015</v>
      </c>
      <c r="B2539" s="9">
        <f>VLOOKUP($C2539,Quarter_Month!$A$1:$B$13,2)</f>
        <v>4</v>
      </c>
      <c r="C2539" s="9">
        <f t="shared" si="201"/>
        <v>12</v>
      </c>
      <c r="D2539" s="9">
        <f t="shared" si="202"/>
        <v>13</v>
      </c>
      <c r="E2539" s="8" t="str">
        <f t="shared" si="203"/>
        <v>20151213</v>
      </c>
      <c r="F2539" s="24">
        <v>42351</v>
      </c>
      <c r="G2539" s="25">
        <f t="shared" si="204"/>
        <v>42351</v>
      </c>
    </row>
    <row r="2540" spans="1:7">
      <c r="A2540" s="9">
        <f t="shared" si="200"/>
        <v>2015</v>
      </c>
      <c r="B2540" s="9">
        <f>VLOOKUP($C2540,Quarter_Month!$A$1:$B$13,2)</f>
        <v>4</v>
      </c>
      <c r="C2540" s="9">
        <f t="shared" si="201"/>
        <v>12</v>
      </c>
      <c r="D2540" s="9">
        <f t="shared" si="202"/>
        <v>14</v>
      </c>
      <c r="E2540" s="8" t="str">
        <f t="shared" si="203"/>
        <v>20151214</v>
      </c>
      <c r="F2540" s="24">
        <v>42352</v>
      </c>
      <c r="G2540" s="25">
        <f t="shared" si="204"/>
        <v>42352</v>
      </c>
    </row>
    <row r="2541" spans="1:7">
      <c r="A2541" s="9">
        <f t="shared" si="200"/>
        <v>2015</v>
      </c>
      <c r="B2541" s="9">
        <f>VLOOKUP($C2541,Quarter_Month!$A$1:$B$13,2)</f>
        <v>4</v>
      </c>
      <c r="C2541" s="9">
        <f t="shared" si="201"/>
        <v>12</v>
      </c>
      <c r="D2541" s="9">
        <f t="shared" si="202"/>
        <v>15</v>
      </c>
      <c r="E2541" s="8" t="str">
        <f t="shared" si="203"/>
        <v>20151215</v>
      </c>
      <c r="F2541" s="24">
        <v>42353</v>
      </c>
      <c r="G2541" s="25">
        <f t="shared" si="204"/>
        <v>42353</v>
      </c>
    </row>
    <row r="2542" spans="1:7">
      <c r="A2542" s="9">
        <f t="shared" si="200"/>
        <v>2015</v>
      </c>
      <c r="B2542" s="9">
        <f>VLOOKUP($C2542,Quarter_Month!$A$1:$B$13,2)</f>
        <v>4</v>
      </c>
      <c r="C2542" s="9">
        <f t="shared" si="201"/>
        <v>12</v>
      </c>
      <c r="D2542" s="9">
        <f t="shared" si="202"/>
        <v>16</v>
      </c>
      <c r="E2542" s="8" t="str">
        <f t="shared" si="203"/>
        <v>20151216</v>
      </c>
      <c r="F2542" s="24">
        <v>42354</v>
      </c>
      <c r="G2542" s="25">
        <f t="shared" si="204"/>
        <v>42354</v>
      </c>
    </row>
    <row r="2543" spans="1:7">
      <c r="A2543" s="9">
        <f t="shared" si="200"/>
        <v>2015</v>
      </c>
      <c r="B2543" s="9">
        <f>VLOOKUP($C2543,Quarter_Month!$A$1:$B$13,2)</f>
        <v>4</v>
      </c>
      <c r="C2543" s="9">
        <f t="shared" si="201"/>
        <v>12</v>
      </c>
      <c r="D2543" s="9">
        <f t="shared" si="202"/>
        <v>17</v>
      </c>
      <c r="E2543" s="8" t="str">
        <f t="shared" si="203"/>
        <v>20151217</v>
      </c>
      <c r="F2543" s="24">
        <v>42355</v>
      </c>
      <c r="G2543" s="25">
        <f t="shared" si="204"/>
        <v>42355</v>
      </c>
    </row>
    <row r="2544" spans="1:7">
      <c r="A2544" s="9">
        <f t="shared" si="200"/>
        <v>2015</v>
      </c>
      <c r="B2544" s="9">
        <f>VLOOKUP($C2544,Quarter_Month!$A$1:$B$13,2)</f>
        <v>4</v>
      </c>
      <c r="C2544" s="9">
        <f t="shared" si="201"/>
        <v>12</v>
      </c>
      <c r="D2544" s="9">
        <f t="shared" si="202"/>
        <v>18</v>
      </c>
      <c r="E2544" s="8" t="str">
        <f t="shared" si="203"/>
        <v>20151218</v>
      </c>
      <c r="F2544" s="24">
        <v>42356</v>
      </c>
      <c r="G2544" s="25">
        <f t="shared" si="204"/>
        <v>42356</v>
      </c>
    </row>
    <row r="2545" spans="1:7">
      <c r="A2545" s="9">
        <f t="shared" si="200"/>
        <v>2015</v>
      </c>
      <c r="B2545" s="9">
        <f>VLOOKUP($C2545,Quarter_Month!$A$1:$B$13,2)</f>
        <v>4</v>
      </c>
      <c r="C2545" s="9">
        <f t="shared" si="201"/>
        <v>12</v>
      </c>
      <c r="D2545" s="9">
        <f t="shared" si="202"/>
        <v>19</v>
      </c>
      <c r="E2545" s="8" t="str">
        <f t="shared" si="203"/>
        <v>20151219</v>
      </c>
      <c r="F2545" s="24">
        <v>42357</v>
      </c>
      <c r="G2545" s="25">
        <f t="shared" si="204"/>
        <v>42357</v>
      </c>
    </row>
    <row r="2546" spans="1:7">
      <c r="A2546" s="9">
        <f t="shared" si="200"/>
        <v>2015</v>
      </c>
      <c r="B2546" s="9">
        <f>VLOOKUP($C2546,Quarter_Month!$A$1:$B$13,2)</f>
        <v>4</v>
      </c>
      <c r="C2546" s="9">
        <f t="shared" si="201"/>
        <v>12</v>
      </c>
      <c r="D2546" s="9">
        <f t="shared" si="202"/>
        <v>20</v>
      </c>
      <c r="E2546" s="8" t="str">
        <f t="shared" si="203"/>
        <v>20151220</v>
      </c>
      <c r="F2546" s="24">
        <v>42358</v>
      </c>
      <c r="G2546" s="25">
        <f t="shared" si="204"/>
        <v>42358</v>
      </c>
    </row>
    <row r="2547" spans="1:7">
      <c r="A2547" s="9">
        <f t="shared" si="200"/>
        <v>2015</v>
      </c>
      <c r="B2547" s="9">
        <f>VLOOKUP($C2547,Quarter_Month!$A$1:$B$13,2)</f>
        <v>4</v>
      </c>
      <c r="C2547" s="9">
        <f t="shared" si="201"/>
        <v>12</v>
      </c>
      <c r="D2547" s="9">
        <f t="shared" si="202"/>
        <v>21</v>
      </c>
      <c r="E2547" s="8" t="str">
        <f t="shared" si="203"/>
        <v>20151221</v>
      </c>
      <c r="F2547" s="24">
        <v>42359</v>
      </c>
      <c r="G2547" s="25">
        <f t="shared" si="204"/>
        <v>42359</v>
      </c>
    </row>
    <row r="2548" spans="1:7">
      <c r="A2548" s="9">
        <f t="shared" si="200"/>
        <v>2015</v>
      </c>
      <c r="B2548" s="9">
        <f>VLOOKUP($C2548,Quarter_Month!$A$1:$B$13,2)</f>
        <v>4</v>
      </c>
      <c r="C2548" s="9">
        <f t="shared" si="201"/>
        <v>12</v>
      </c>
      <c r="D2548" s="9">
        <f t="shared" si="202"/>
        <v>22</v>
      </c>
      <c r="E2548" s="8" t="str">
        <f t="shared" si="203"/>
        <v>20151222</v>
      </c>
      <c r="F2548" s="24">
        <v>42360</v>
      </c>
      <c r="G2548" s="25">
        <f t="shared" si="204"/>
        <v>42360</v>
      </c>
    </row>
    <row r="2549" spans="1:7">
      <c r="A2549" s="9">
        <f t="shared" si="200"/>
        <v>2015</v>
      </c>
      <c r="B2549" s="9">
        <f>VLOOKUP($C2549,Quarter_Month!$A$1:$B$13,2)</f>
        <v>4</v>
      </c>
      <c r="C2549" s="9">
        <f t="shared" si="201"/>
        <v>12</v>
      </c>
      <c r="D2549" s="9">
        <f t="shared" si="202"/>
        <v>23</v>
      </c>
      <c r="E2549" s="8" t="str">
        <f t="shared" si="203"/>
        <v>20151223</v>
      </c>
      <c r="F2549" s="24">
        <v>42361</v>
      </c>
      <c r="G2549" s="25">
        <f t="shared" si="204"/>
        <v>42361</v>
      </c>
    </row>
    <row r="2550" spans="1:7">
      <c r="A2550" s="9">
        <f t="shared" si="200"/>
        <v>2015</v>
      </c>
      <c r="B2550" s="9">
        <f>VLOOKUP($C2550,Quarter_Month!$A$1:$B$13,2)</f>
        <v>4</v>
      </c>
      <c r="C2550" s="9">
        <f t="shared" si="201"/>
        <v>12</v>
      </c>
      <c r="D2550" s="9">
        <f t="shared" si="202"/>
        <v>24</v>
      </c>
      <c r="E2550" s="8" t="str">
        <f t="shared" si="203"/>
        <v>20151224</v>
      </c>
      <c r="F2550" s="24">
        <v>42362</v>
      </c>
      <c r="G2550" s="25">
        <f t="shared" si="204"/>
        <v>42362</v>
      </c>
    </row>
    <row r="2551" spans="1:7">
      <c r="A2551" s="9">
        <f t="shared" si="200"/>
        <v>2015</v>
      </c>
      <c r="B2551" s="9">
        <f>VLOOKUP($C2551,Quarter_Month!$A$1:$B$13,2)</f>
        <v>4</v>
      </c>
      <c r="C2551" s="9">
        <f t="shared" si="201"/>
        <v>12</v>
      </c>
      <c r="D2551" s="9">
        <f t="shared" si="202"/>
        <v>25</v>
      </c>
      <c r="E2551" s="8" t="str">
        <f t="shared" si="203"/>
        <v>20151225</v>
      </c>
      <c r="F2551" s="24">
        <v>42363</v>
      </c>
      <c r="G2551" s="25">
        <f t="shared" si="204"/>
        <v>42363</v>
      </c>
    </row>
    <row r="2552" spans="1:7">
      <c r="A2552" s="9">
        <f t="shared" si="200"/>
        <v>2015</v>
      </c>
      <c r="B2552" s="9">
        <f>VLOOKUP($C2552,Quarter_Month!$A$1:$B$13,2)</f>
        <v>4</v>
      </c>
      <c r="C2552" s="9">
        <f t="shared" si="201"/>
        <v>12</v>
      </c>
      <c r="D2552" s="9">
        <f t="shared" si="202"/>
        <v>26</v>
      </c>
      <c r="E2552" s="8" t="str">
        <f t="shared" si="203"/>
        <v>20151226</v>
      </c>
      <c r="F2552" s="24">
        <v>42364</v>
      </c>
      <c r="G2552" s="25">
        <f t="shared" si="204"/>
        <v>42364</v>
      </c>
    </row>
    <row r="2553" spans="1:7">
      <c r="A2553" s="9">
        <f t="shared" si="200"/>
        <v>2015</v>
      </c>
      <c r="B2553" s="9">
        <f>VLOOKUP($C2553,Quarter_Month!$A$1:$B$13,2)</f>
        <v>4</v>
      </c>
      <c r="C2553" s="9">
        <f t="shared" si="201"/>
        <v>12</v>
      </c>
      <c r="D2553" s="9">
        <f t="shared" si="202"/>
        <v>27</v>
      </c>
      <c r="E2553" s="8" t="str">
        <f t="shared" si="203"/>
        <v>20151227</v>
      </c>
      <c r="F2553" s="24">
        <v>42365</v>
      </c>
      <c r="G2553" s="25">
        <f t="shared" si="204"/>
        <v>42365</v>
      </c>
    </row>
    <row r="2554" spans="1:7">
      <c r="A2554" s="9">
        <f t="shared" si="200"/>
        <v>2015</v>
      </c>
      <c r="B2554" s="9">
        <f>VLOOKUP($C2554,Quarter_Month!$A$1:$B$13,2)</f>
        <v>4</v>
      </c>
      <c r="C2554" s="9">
        <f t="shared" si="201"/>
        <v>12</v>
      </c>
      <c r="D2554" s="9">
        <f t="shared" si="202"/>
        <v>28</v>
      </c>
      <c r="E2554" s="8" t="str">
        <f t="shared" si="203"/>
        <v>20151228</v>
      </c>
      <c r="F2554" s="24">
        <v>42366</v>
      </c>
      <c r="G2554" s="25">
        <f t="shared" si="204"/>
        <v>42366</v>
      </c>
    </row>
    <row r="2555" spans="1:7">
      <c r="A2555" s="9">
        <f t="shared" si="200"/>
        <v>2015</v>
      </c>
      <c r="B2555" s="9">
        <f>VLOOKUP($C2555,Quarter_Month!$A$1:$B$13,2)</f>
        <v>4</v>
      </c>
      <c r="C2555" s="9">
        <f t="shared" si="201"/>
        <v>12</v>
      </c>
      <c r="D2555" s="9">
        <f t="shared" si="202"/>
        <v>29</v>
      </c>
      <c r="E2555" s="8" t="str">
        <f t="shared" si="203"/>
        <v>20151229</v>
      </c>
      <c r="F2555" s="24">
        <v>42367</v>
      </c>
      <c r="G2555" s="25">
        <f t="shared" si="204"/>
        <v>42367</v>
      </c>
    </row>
    <row r="2556" spans="1:7">
      <c r="A2556" s="9">
        <f t="shared" si="200"/>
        <v>2015</v>
      </c>
      <c r="B2556" s="9">
        <f>VLOOKUP($C2556,Quarter_Month!$A$1:$B$13,2)</f>
        <v>4</v>
      </c>
      <c r="C2556" s="9">
        <f t="shared" si="201"/>
        <v>12</v>
      </c>
      <c r="D2556" s="9">
        <f t="shared" si="202"/>
        <v>30</v>
      </c>
      <c r="E2556" s="8" t="str">
        <f t="shared" si="203"/>
        <v>20151230</v>
      </c>
      <c r="F2556" s="24">
        <v>42368</v>
      </c>
      <c r="G2556" s="25">
        <f>F2556</f>
        <v>42368</v>
      </c>
    </row>
    <row r="2557" spans="1:7">
      <c r="A2557" s="9">
        <f t="shared" si="200"/>
        <v>2015</v>
      </c>
      <c r="B2557" s="9">
        <f>VLOOKUP($C2557,Quarter_Month!$A$1:$B$13,2)</f>
        <v>4</v>
      </c>
      <c r="C2557" s="9">
        <f t="shared" si="201"/>
        <v>12</v>
      </c>
      <c r="D2557" s="9">
        <f t="shared" si="202"/>
        <v>31</v>
      </c>
      <c r="E2557" s="8" t="str">
        <f t="shared" si="203"/>
        <v>20151231</v>
      </c>
      <c r="F2557" s="24">
        <v>42369</v>
      </c>
      <c r="G2557" s="25">
        <f t="shared" ref="G2557" si="205">F2557</f>
        <v>42369</v>
      </c>
    </row>
  </sheetData>
  <pageMargins left="0.7" right="0.7" top="0.75" bottom="0.75" header="0.3" footer="0.3"/>
  <pageSetup paperSize="9" orientation="portrait" horizontalDpi="4294967293" verticalDpi="0" r:id="rId1"/>
</worksheet>
</file>

<file path=xl/worksheets/sheet13.xml><?xml version="1.0" encoding="utf-8"?>
<worksheet xmlns="http://schemas.openxmlformats.org/spreadsheetml/2006/main" xmlns:r="http://schemas.openxmlformats.org/officeDocument/2006/relationships">
  <sheetPr codeName="Sheet51"/>
  <dimension ref="A1:C13"/>
  <sheetViews>
    <sheetView workbookViewId="0">
      <selection activeCell="E3" sqref="E3"/>
    </sheetView>
  </sheetViews>
  <sheetFormatPr defaultRowHeight="11.25"/>
  <cols>
    <col min="1" max="2" width="11.42578125" style="3" bestFit="1" customWidth="1"/>
    <col min="3" max="3" width="6" style="8" bestFit="1" customWidth="1"/>
    <col min="4" max="16384" width="9.140625" style="3"/>
  </cols>
  <sheetData>
    <row r="1" spans="1:3">
      <c r="A1" s="23" t="s">
        <v>82</v>
      </c>
      <c r="B1" s="23" t="s">
        <v>83</v>
      </c>
      <c r="C1" s="21" t="s">
        <v>1</v>
      </c>
    </row>
    <row r="2" spans="1:3">
      <c r="A2" s="3" t="s">
        <v>59</v>
      </c>
      <c r="B2" s="29" t="s">
        <v>71</v>
      </c>
      <c r="C2" s="8">
        <v>1</v>
      </c>
    </row>
    <row r="3" spans="1:3">
      <c r="A3" s="3" t="s">
        <v>60</v>
      </c>
      <c r="B3" s="29" t="s">
        <v>72</v>
      </c>
      <c r="C3" s="8">
        <v>2</v>
      </c>
    </row>
    <row r="4" spans="1:3">
      <c r="A4" s="3" t="s">
        <v>61</v>
      </c>
      <c r="B4" s="29" t="s">
        <v>73</v>
      </c>
      <c r="C4" s="8">
        <v>3</v>
      </c>
    </row>
    <row r="5" spans="1:3">
      <c r="A5" s="3" t="s">
        <v>62</v>
      </c>
      <c r="B5" s="29" t="s">
        <v>74</v>
      </c>
      <c r="C5" s="8">
        <v>4</v>
      </c>
    </row>
    <row r="6" spans="1:3">
      <c r="A6" s="3" t="s">
        <v>63</v>
      </c>
      <c r="B6" s="29" t="s">
        <v>63</v>
      </c>
      <c r="C6" s="8">
        <v>5</v>
      </c>
    </row>
    <row r="7" spans="1:3">
      <c r="A7" s="3" t="s">
        <v>64</v>
      </c>
      <c r="B7" s="29" t="s">
        <v>75</v>
      </c>
      <c r="C7" s="8">
        <v>6</v>
      </c>
    </row>
    <row r="8" spans="1:3">
      <c r="A8" s="3" t="s">
        <v>65</v>
      </c>
      <c r="B8" s="29" t="s">
        <v>76</v>
      </c>
      <c r="C8" s="8">
        <v>7</v>
      </c>
    </row>
    <row r="9" spans="1:3">
      <c r="A9" s="3" t="s">
        <v>66</v>
      </c>
      <c r="B9" s="29" t="s">
        <v>77</v>
      </c>
      <c r="C9" s="8">
        <v>8</v>
      </c>
    </row>
    <row r="10" spans="1:3">
      <c r="A10" s="3" t="s">
        <v>67</v>
      </c>
      <c r="B10" s="29" t="s">
        <v>78</v>
      </c>
      <c r="C10" s="8">
        <v>9</v>
      </c>
    </row>
    <row r="11" spans="1:3">
      <c r="A11" s="3" t="s">
        <v>68</v>
      </c>
      <c r="B11" s="29" t="s">
        <v>79</v>
      </c>
      <c r="C11" s="8">
        <v>10</v>
      </c>
    </row>
    <row r="12" spans="1:3">
      <c r="A12" s="3" t="s">
        <v>69</v>
      </c>
      <c r="B12" s="29" t="s">
        <v>80</v>
      </c>
      <c r="C12" s="8">
        <v>11</v>
      </c>
    </row>
    <row r="13" spans="1:3">
      <c r="A13" s="3" t="s">
        <v>70</v>
      </c>
      <c r="B13" s="29" t="s">
        <v>81</v>
      </c>
      <c r="C13" s="8">
        <v>12</v>
      </c>
    </row>
  </sheetData>
  <pageMargins left="0.7" right="0.7" top="0.75" bottom="0.75" header="0.3" footer="0.3"/>
  <pageSetup paperSize="9" orientation="portrait" horizontalDpi="4294967293" verticalDpi="0" r:id="rId1"/>
</worksheet>
</file>

<file path=xl/worksheets/sheet14.xml><?xml version="1.0" encoding="utf-8"?>
<worksheet xmlns="http://schemas.openxmlformats.org/spreadsheetml/2006/main" xmlns:r="http://schemas.openxmlformats.org/officeDocument/2006/relationships">
  <sheetPr codeName="Sheet61"/>
  <dimension ref="A1:M32"/>
  <sheetViews>
    <sheetView workbookViewId="0">
      <selection activeCell="M2" sqref="M2"/>
    </sheetView>
  </sheetViews>
  <sheetFormatPr defaultRowHeight="11.25"/>
  <cols>
    <col min="1" max="13" width="9.140625" style="8"/>
    <col min="14" max="16384" width="9.140625" style="3"/>
  </cols>
  <sheetData>
    <row r="1" spans="1:13" s="22" customFormat="1">
      <c r="A1" s="21" t="s">
        <v>71</v>
      </c>
      <c r="B1" s="21" t="s">
        <v>60</v>
      </c>
      <c r="C1" s="21" t="s">
        <v>85</v>
      </c>
      <c r="D1" s="21" t="s">
        <v>73</v>
      </c>
      <c r="E1" s="21" t="s">
        <v>74</v>
      </c>
      <c r="F1" s="21" t="s">
        <v>63</v>
      </c>
      <c r="G1" s="21" t="s">
        <v>75</v>
      </c>
      <c r="H1" s="21" t="s">
        <v>76</v>
      </c>
      <c r="I1" s="21" t="s">
        <v>77</v>
      </c>
      <c r="J1" s="21" t="s">
        <v>78</v>
      </c>
      <c r="K1" s="21" t="s">
        <v>79</v>
      </c>
      <c r="L1" s="21" t="s">
        <v>80</v>
      </c>
      <c r="M1" s="21" t="s">
        <v>81</v>
      </c>
    </row>
    <row r="2" spans="1:13">
      <c r="A2" s="8">
        <v>1</v>
      </c>
      <c r="B2" s="8">
        <v>1</v>
      </c>
      <c r="C2" s="8">
        <v>1</v>
      </c>
      <c r="D2" s="8">
        <v>1</v>
      </c>
      <c r="E2" s="8">
        <v>1</v>
      </c>
      <c r="F2" s="8">
        <v>1</v>
      </c>
      <c r="G2" s="8">
        <v>1</v>
      </c>
      <c r="H2" s="8">
        <v>1</v>
      </c>
      <c r="I2" s="8">
        <v>1</v>
      </c>
      <c r="J2" s="8">
        <v>1</v>
      </c>
      <c r="K2" s="8">
        <v>1</v>
      </c>
      <c r="L2" s="8">
        <v>1</v>
      </c>
      <c r="M2" s="8">
        <v>1</v>
      </c>
    </row>
    <row r="3" spans="1:13">
      <c r="A3" s="8">
        <v>2</v>
      </c>
      <c r="B3" s="8">
        <v>2</v>
      </c>
      <c r="C3" s="8">
        <v>2</v>
      </c>
      <c r="D3" s="8">
        <v>2</v>
      </c>
      <c r="E3" s="8">
        <v>2</v>
      </c>
      <c r="F3" s="8">
        <v>2</v>
      </c>
      <c r="G3" s="8">
        <v>2</v>
      </c>
      <c r="H3" s="8">
        <v>2</v>
      </c>
      <c r="I3" s="8">
        <v>2</v>
      </c>
      <c r="J3" s="8">
        <v>2</v>
      </c>
      <c r="K3" s="8">
        <v>2</v>
      </c>
      <c r="L3" s="8">
        <v>2</v>
      </c>
      <c r="M3" s="8">
        <v>2</v>
      </c>
    </row>
    <row r="4" spans="1:13">
      <c r="A4" s="8">
        <v>3</v>
      </c>
      <c r="B4" s="8">
        <v>3</v>
      </c>
      <c r="C4" s="8">
        <v>3</v>
      </c>
      <c r="D4" s="8">
        <v>3</v>
      </c>
      <c r="E4" s="8">
        <v>3</v>
      </c>
      <c r="F4" s="8">
        <v>3</v>
      </c>
      <c r="G4" s="8">
        <v>3</v>
      </c>
      <c r="H4" s="8">
        <v>3</v>
      </c>
      <c r="I4" s="8">
        <v>3</v>
      </c>
      <c r="J4" s="8">
        <v>3</v>
      </c>
      <c r="K4" s="8">
        <v>3</v>
      </c>
      <c r="L4" s="8">
        <v>3</v>
      </c>
      <c r="M4" s="8">
        <v>3</v>
      </c>
    </row>
    <row r="5" spans="1:13">
      <c r="A5" s="8">
        <v>4</v>
      </c>
      <c r="B5" s="8">
        <v>4</v>
      </c>
      <c r="C5" s="8">
        <v>4</v>
      </c>
      <c r="D5" s="8">
        <v>4</v>
      </c>
      <c r="E5" s="8">
        <v>4</v>
      </c>
      <c r="F5" s="8">
        <v>4</v>
      </c>
      <c r="G5" s="8">
        <v>4</v>
      </c>
      <c r="H5" s="8">
        <v>4</v>
      </c>
      <c r="I5" s="8">
        <v>4</v>
      </c>
      <c r="J5" s="8">
        <v>4</v>
      </c>
      <c r="K5" s="8">
        <v>4</v>
      </c>
      <c r="L5" s="8">
        <v>4</v>
      </c>
      <c r="M5" s="8">
        <v>4</v>
      </c>
    </row>
    <row r="6" spans="1:13">
      <c r="A6" s="8">
        <v>5</v>
      </c>
      <c r="B6" s="8">
        <v>5</v>
      </c>
      <c r="C6" s="8">
        <v>5</v>
      </c>
      <c r="D6" s="8">
        <v>5</v>
      </c>
      <c r="E6" s="8">
        <v>5</v>
      </c>
      <c r="F6" s="8">
        <v>5</v>
      </c>
      <c r="G6" s="8">
        <v>5</v>
      </c>
      <c r="H6" s="8">
        <v>5</v>
      </c>
      <c r="I6" s="8">
        <v>5</v>
      </c>
      <c r="J6" s="8">
        <v>5</v>
      </c>
      <c r="K6" s="8">
        <v>5</v>
      </c>
      <c r="L6" s="8">
        <v>5</v>
      </c>
      <c r="M6" s="8">
        <v>5</v>
      </c>
    </row>
    <row r="7" spans="1:13">
      <c r="A7" s="8">
        <v>6</v>
      </c>
      <c r="B7" s="8">
        <v>6</v>
      </c>
      <c r="C7" s="8">
        <v>6</v>
      </c>
      <c r="D7" s="8">
        <v>6</v>
      </c>
      <c r="E7" s="8">
        <v>6</v>
      </c>
      <c r="F7" s="8">
        <v>6</v>
      </c>
      <c r="G7" s="8">
        <v>6</v>
      </c>
      <c r="H7" s="8">
        <v>6</v>
      </c>
      <c r="I7" s="8">
        <v>6</v>
      </c>
      <c r="J7" s="8">
        <v>6</v>
      </c>
      <c r="K7" s="8">
        <v>6</v>
      </c>
      <c r="L7" s="8">
        <v>6</v>
      </c>
      <c r="M7" s="8">
        <v>6</v>
      </c>
    </row>
    <row r="8" spans="1:13">
      <c r="A8" s="8">
        <v>7</v>
      </c>
      <c r="B8" s="8">
        <v>7</v>
      </c>
      <c r="C8" s="8">
        <v>7</v>
      </c>
      <c r="D8" s="8">
        <v>7</v>
      </c>
      <c r="E8" s="8">
        <v>7</v>
      </c>
      <c r="F8" s="8">
        <v>7</v>
      </c>
      <c r="G8" s="8">
        <v>7</v>
      </c>
      <c r="H8" s="8">
        <v>7</v>
      </c>
      <c r="I8" s="8">
        <v>7</v>
      </c>
      <c r="J8" s="8">
        <v>7</v>
      </c>
      <c r="K8" s="8">
        <v>7</v>
      </c>
      <c r="L8" s="8">
        <v>7</v>
      </c>
      <c r="M8" s="8">
        <v>7</v>
      </c>
    </row>
    <row r="9" spans="1:13">
      <c r="A9" s="8">
        <v>8</v>
      </c>
      <c r="B9" s="8">
        <v>8</v>
      </c>
      <c r="C9" s="8">
        <v>8</v>
      </c>
      <c r="D9" s="8">
        <v>8</v>
      </c>
      <c r="E9" s="8">
        <v>8</v>
      </c>
      <c r="F9" s="8">
        <v>8</v>
      </c>
      <c r="G9" s="8">
        <v>8</v>
      </c>
      <c r="H9" s="8">
        <v>8</v>
      </c>
      <c r="I9" s="8">
        <v>8</v>
      </c>
      <c r="J9" s="8">
        <v>8</v>
      </c>
      <c r="K9" s="8">
        <v>8</v>
      </c>
      <c r="L9" s="8">
        <v>8</v>
      </c>
      <c r="M9" s="8">
        <v>8</v>
      </c>
    </row>
    <row r="10" spans="1:13">
      <c r="A10" s="8">
        <v>9</v>
      </c>
      <c r="B10" s="8">
        <v>9</v>
      </c>
      <c r="C10" s="8">
        <v>9</v>
      </c>
      <c r="D10" s="8">
        <v>9</v>
      </c>
      <c r="E10" s="8">
        <v>9</v>
      </c>
      <c r="F10" s="8">
        <v>9</v>
      </c>
      <c r="G10" s="8">
        <v>9</v>
      </c>
      <c r="H10" s="8">
        <v>9</v>
      </c>
      <c r="I10" s="8">
        <v>9</v>
      </c>
      <c r="J10" s="8">
        <v>9</v>
      </c>
      <c r="K10" s="8">
        <v>9</v>
      </c>
      <c r="L10" s="8">
        <v>9</v>
      </c>
      <c r="M10" s="8">
        <v>9</v>
      </c>
    </row>
    <row r="11" spans="1:13">
      <c r="A11" s="8">
        <v>10</v>
      </c>
      <c r="B11" s="8">
        <v>10</v>
      </c>
      <c r="C11" s="8">
        <v>10</v>
      </c>
      <c r="D11" s="8">
        <v>10</v>
      </c>
      <c r="E11" s="8">
        <v>10</v>
      </c>
      <c r="F11" s="8">
        <v>10</v>
      </c>
      <c r="G11" s="8">
        <v>10</v>
      </c>
      <c r="H11" s="8">
        <v>10</v>
      </c>
      <c r="I11" s="8">
        <v>10</v>
      </c>
      <c r="J11" s="8">
        <v>10</v>
      </c>
      <c r="K11" s="8">
        <v>10</v>
      </c>
      <c r="L11" s="8">
        <v>10</v>
      </c>
      <c r="M11" s="8">
        <v>10</v>
      </c>
    </row>
    <row r="12" spans="1:13">
      <c r="A12" s="8">
        <v>11</v>
      </c>
      <c r="B12" s="8">
        <v>11</v>
      </c>
      <c r="C12" s="8">
        <v>11</v>
      </c>
      <c r="D12" s="8">
        <v>11</v>
      </c>
      <c r="E12" s="8">
        <v>11</v>
      </c>
      <c r="F12" s="8">
        <v>11</v>
      </c>
      <c r="G12" s="8">
        <v>11</v>
      </c>
      <c r="H12" s="8">
        <v>11</v>
      </c>
      <c r="I12" s="8">
        <v>11</v>
      </c>
      <c r="J12" s="8">
        <v>11</v>
      </c>
      <c r="K12" s="8">
        <v>11</v>
      </c>
      <c r="L12" s="8">
        <v>11</v>
      </c>
      <c r="M12" s="8">
        <v>11</v>
      </c>
    </row>
    <row r="13" spans="1:13">
      <c r="A13" s="8">
        <v>12</v>
      </c>
      <c r="B13" s="8">
        <v>12</v>
      </c>
      <c r="C13" s="8">
        <v>12</v>
      </c>
      <c r="D13" s="8">
        <v>12</v>
      </c>
      <c r="E13" s="8">
        <v>12</v>
      </c>
      <c r="F13" s="8">
        <v>12</v>
      </c>
      <c r="G13" s="8">
        <v>12</v>
      </c>
      <c r="H13" s="8">
        <v>12</v>
      </c>
      <c r="I13" s="8">
        <v>12</v>
      </c>
      <c r="J13" s="8">
        <v>12</v>
      </c>
      <c r="K13" s="8">
        <v>12</v>
      </c>
      <c r="L13" s="8">
        <v>12</v>
      </c>
      <c r="M13" s="8">
        <v>12</v>
      </c>
    </row>
    <row r="14" spans="1:13">
      <c r="A14" s="8">
        <v>13</v>
      </c>
      <c r="B14" s="8">
        <v>13</v>
      </c>
      <c r="C14" s="8">
        <v>13</v>
      </c>
      <c r="D14" s="8">
        <v>13</v>
      </c>
      <c r="E14" s="8">
        <v>13</v>
      </c>
      <c r="F14" s="8">
        <v>13</v>
      </c>
      <c r="G14" s="8">
        <v>13</v>
      </c>
      <c r="H14" s="8">
        <v>13</v>
      </c>
      <c r="I14" s="8">
        <v>13</v>
      </c>
      <c r="J14" s="8">
        <v>13</v>
      </c>
      <c r="K14" s="8">
        <v>13</v>
      </c>
      <c r="L14" s="8">
        <v>13</v>
      </c>
      <c r="M14" s="8">
        <v>13</v>
      </c>
    </row>
    <row r="15" spans="1:13">
      <c r="A15" s="8">
        <v>14</v>
      </c>
      <c r="B15" s="8">
        <v>14</v>
      </c>
      <c r="C15" s="8">
        <v>14</v>
      </c>
      <c r="D15" s="8">
        <v>14</v>
      </c>
      <c r="E15" s="8">
        <v>14</v>
      </c>
      <c r="F15" s="8">
        <v>14</v>
      </c>
      <c r="G15" s="8">
        <v>14</v>
      </c>
      <c r="H15" s="8">
        <v>14</v>
      </c>
      <c r="I15" s="8">
        <v>14</v>
      </c>
      <c r="J15" s="8">
        <v>14</v>
      </c>
      <c r="K15" s="8">
        <v>14</v>
      </c>
      <c r="L15" s="8">
        <v>14</v>
      </c>
      <c r="M15" s="8">
        <v>14</v>
      </c>
    </row>
    <row r="16" spans="1:13">
      <c r="A16" s="8">
        <v>15</v>
      </c>
      <c r="B16" s="8">
        <v>15</v>
      </c>
      <c r="C16" s="8">
        <v>15</v>
      </c>
      <c r="D16" s="8">
        <v>15</v>
      </c>
      <c r="E16" s="8">
        <v>15</v>
      </c>
      <c r="F16" s="8">
        <v>15</v>
      </c>
      <c r="G16" s="8">
        <v>15</v>
      </c>
      <c r="H16" s="8">
        <v>15</v>
      </c>
      <c r="I16" s="8">
        <v>15</v>
      </c>
      <c r="J16" s="8">
        <v>15</v>
      </c>
      <c r="K16" s="8">
        <v>15</v>
      </c>
      <c r="L16" s="8">
        <v>15</v>
      </c>
      <c r="M16" s="8">
        <v>15</v>
      </c>
    </row>
    <row r="17" spans="1:13">
      <c r="A17" s="8">
        <v>16</v>
      </c>
      <c r="B17" s="8">
        <v>16</v>
      </c>
      <c r="C17" s="8">
        <v>16</v>
      </c>
      <c r="D17" s="8">
        <v>16</v>
      </c>
      <c r="E17" s="8">
        <v>16</v>
      </c>
      <c r="F17" s="8">
        <v>16</v>
      </c>
      <c r="G17" s="8">
        <v>16</v>
      </c>
      <c r="H17" s="8">
        <v>16</v>
      </c>
      <c r="I17" s="8">
        <v>16</v>
      </c>
      <c r="J17" s="8">
        <v>16</v>
      </c>
      <c r="K17" s="8">
        <v>16</v>
      </c>
      <c r="L17" s="8">
        <v>16</v>
      </c>
      <c r="M17" s="8">
        <v>16</v>
      </c>
    </row>
    <row r="18" spans="1:13">
      <c r="A18" s="8">
        <v>17</v>
      </c>
      <c r="B18" s="8">
        <v>17</v>
      </c>
      <c r="C18" s="8">
        <v>17</v>
      </c>
      <c r="D18" s="8">
        <v>17</v>
      </c>
      <c r="E18" s="8">
        <v>17</v>
      </c>
      <c r="F18" s="8">
        <v>17</v>
      </c>
      <c r="G18" s="8">
        <v>17</v>
      </c>
      <c r="H18" s="8">
        <v>17</v>
      </c>
      <c r="I18" s="8">
        <v>17</v>
      </c>
      <c r="J18" s="8">
        <v>17</v>
      </c>
      <c r="K18" s="8">
        <v>17</v>
      </c>
      <c r="L18" s="8">
        <v>17</v>
      </c>
      <c r="M18" s="8">
        <v>17</v>
      </c>
    </row>
    <row r="19" spans="1:13">
      <c r="A19" s="8">
        <v>18</v>
      </c>
      <c r="B19" s="8">
        <v>18</v>
      </c>
      <c r="C19" s="8">
        <v>18</v>
      </c>
      <c r="D19" s="8">
        <v>18</v>
      </c>
      <c r="E19" s="8">
        <v>18</v>
      </c>
      <c r="F19" s="8">
        <v>18</v>
      </c>
      <c r="G19" s="8">
        <v>18</v>
      </c>
      <c r="H19" s="8">
        <v>18</v>
      </c>
      <c r="I19" s="8">
        <v>18</v>
      </c>
      <c r="J19" s="8">
        <v>18</v>
      </c>
      <c r="K19" s="8">
        <v>18</v>
      </c>
      <c r="L19" s="8">
        <v>18</v>
      </c>
      <c r="M19" s="8">
        <v>18</v>
      </c>
    </row>
    <row r="20" spans="1:13">
      <c r="A20" s="8">
        <v>19</v>
      </c>
      <c r="B20" s="8">
        <v>19</v>
      </c>
      <c r="C20" s="8">
        <v>19</v>
      </c>
      <c r="D20" s="8">
        <v>19</v>
      </c>
      <c r="E20" s="8">
        <v>19</v>
      </c>
      <c r="F20" s="8">
        <v>19</v>
      </c>
      <c r="G20" s="8">
        <v>19</v>
      </c>
      <c r="H20" s="8">
        <v>19</v>
      </c>
      <c r="I20" s="8">
        <v>19</v>
      </c>
      <c r="J20" s="8">
        <v>19</v>
      </c>
      <c r="K20" s="8">
        <v>19</v>
      </c>
      <c r="L20" s="8">
        <v>19</v>
      </c>
      <c r="M20" s="8">
        <v>19</v>
      </c>
    </row>
    <row r="21" spans="1:13">
      <c r="A21" s="8">
        <v>20</v>
      </c>
      <c r="B21" s="8">
        <v>20</v>
      </c>
      <c r="C21" s="8">
        <v>20</v>
      </c>
      <c r="D21" s="8">
        <v>20</v>
      </c>
      <c r="E21" s="8">
        <v>20</v>
      </c>
      <c r="F21" s="8">
        <v>20</v>
      </c>
      <c r="G21" s="8">
        <v>20</v>
      </c>
      <c r="H21" s="8">
        <v>20</v>
      </c>
      <c r="I21" s="8">
        <v>20</v>
      </c>
      <c r="J21" s="8">
        <v>20</v>
      </c>
      <c r="K21" s="8">
        <v>20</v>
      </c>
      <c r="L21" s="8">
        <v>20</v>
      </c>
      <c r="M21" s="8">
        <v>20</v>
      </c>
    </row>
    <row r="22" spans="1:13">
      <c r="A22" s="8">
        <v>21</v>
      </c>
      <c r="B22" s="8">
        <v>21</v>
      </c>
      <c r="C22" s="8">
        <v>21</v>
      </c>
      <c r="D22" s="8">
        <v>21</v>
      </c>
      <c r="E22" s="8">
        <v>21</v>
      </c>
      <c r="F22" s="8">
        <v>21</v>
      </c>
      <c r="G22" s="8">
        <v>21</v>
      </c>
      <c r="H22" s="8">
        <v>21</v>
      </c>
      <c r="I22" s="8">
        <v>21</v>
      </c>
      <c r="J22" s="8">
        <v>21</v>
      </c>
      <c r="K22" s="8">
        <v>21</v>
      </c>
      <c r="L22" s="8">
        <v>21</v>
      </c>
      <c r="M22" s="8">
        <v>21</v>
      </c>
    </row>
    <row r="23" spans="1:13">
      <c r="A23" s="8">
        <v>22</v>
      </c>
      <c r="B23" s="8">
        <v>22</v>
      </c>
      <c r="C23" s="8">
        <v>22</v>
      </c>
      <c r="D23" s="8">
        <v>22</v>
      </c>
      <c r="E23" s="8">
        <v>22</v>
      </c>
      <c r="F23" s="8">
        <v>22</v>
      </c>
      <c r="G23" s="8">
        <v>22</v>
      </c>
      <c r="H23" s="8">
        <v>22</v>
      </c>
      <c r="I23" s="8">
        <v>22</v>
      </c>
      <c r="J23" s="8">
        <v>22</v>
      </c>
      <c r="K23" s="8">
        <v>22</v>
      </c>
      <c r="L23" s="8">
        <v>22</v>
      </c>
      <c r="M23" s="8">
        <v>22</v>
      </c>
    </row>
    <row r="24" spans="1:13">
      <c r="A24" s="8">
        <v>23</v>
      </c>
      <c r="B24" s="8">
        <v>23</v>
      </c>
      <c r="C24" s="8">
        <v>23</v>
      </c>
      <c r="D24" s="8">
        <v>23</v>
      </c>
      <c r="E24" s="8">
        <v>23</v>
      </c>
      <c r="F24" s="8">
        <v>23</v>
      </c>
      <c r="G24" s="8">
        <v>23</v>
      </c>
      <c r="H24" s="8">
        <v>23</v>
      </c>
      <c r="I24" s="8">
        <v>23</v>
      </c>
      <c r="J24" s="8">
        <v>23</v>
      </c>
      <c r="K24" s="8">
        <v>23</v>
      </c>
      <c r="L24" s="8">
        <v>23</v>
      </c>
      <c r="M24" s="8">
        <v>23</v>
      </c>
    </row>
    <row r="25" spans="1:13">
      <c r="A25" s="8">
        <v>24</v>
      </c>
      <c r="B25" s="8">
        <v>24</v>
      </c>
      <c r="C25" s="8">
        <v>24</v>
      </c>
      <c r="D25" s="8">
        <v>24</v>
      </c>
      <c r="E25" s="8">
        <v>24</v>
      </c>
      <c r="F25" s="8">
        <v>24</v>
      </c>
      <c r="G25" s="8">
        <v>24</v>
      </c>
      <c r="H25" s="8">
        <v>24</v>
      </c>
      <c r="I25" s="8">
        <v>24</v>
      </c>
      <c r="J25" s="8">
        <v>24</v>
      </c>
      <c r="K25" s="8">
        <v>24</v>
      </c>
      <c r="L25" s="8">
        <v>24</v>
      </c>
      <c r="M25" s="8">
        <v>24</v>
      </c>
    </row>
    <row r="26" spans="1:13">
      <c r="A26" s="8">
        <v>25</v>
      </c>
      <c r="B26" s="8">
        <v>25</v>
      </c>
      <c r="C26" s="8">
        <v>25</v>
      </c>
      <c r="D26" s="8">
        <v>25</v>
      </c>
      <c r="E26" s="8">
        <v>25</v>
      </c>
      <c r="F26" s="8">
        <v>25</v>
      </c>
      <c r="G26" s="8">
        <v>25</v>
      </c>
      <c r="H26" s="8">
        <v>25</v>
      </c>
      <c r="I26" s="8">
        <v>25</v>
      </c>
      <c r="J26" s="8">
        <v>25</v>
      </c>
      <c r="K26" s="8">
        <v>25</v>
      </c>
      <c r="L26" s="8">
        <v>25</v>
      </c>
      <c r="M26" s="8">
        <v>25</v>
      </c>
    </row>
    <row r="27" spans="1:13">
      <c r="A27" s="8">
        <v>26</v>
      </c>
      <c r="B27" s="8">
        <v>26</v>
      </c>
      <c r="C27" s="8">
        <v>26</v>
      </c>
      <c r="D27" s="8">
        <v>26</v>
      </c>
      <c r="E27" s="8">
        <v>26</v>
      </c>
      <c r="F27" s="8">
        <v>26</v>
      </c>
      <c r="G27" s="8">
        <v>26</v>
      </c>
      <c r="H27" s="8">
        <v>26</v>
      </c>
      <c r="I27" s="8">
        <v>26</v>
      </c>
      <c r="J27" s="8">
        <v>26</v>
      </c>
      <c r="K27" s="8">
        <v>26</v>
      </c>
      <c r="L27" s="8">
        <v>26</v>
      </c>
      <c r="M27" s="8">
        <v>26</v>
      </c>
    </row>
    <row r="28" spans="1:13">
      <c r="A28" s="8">
        <v>27</v>
      </c>
      <c r="B28" s="8">
        <v>27</v>
      </c>
      <c r="C28" s="8">
        <v>27</v>
      </c>
      <c r="D28" s="8">
        <v>27</v>
      </c>
      <c r="E28" s="8">
        <v>27</v>
      </c>
      <c r="F28" s="8">
        <v>27</v>
      </c>
      <c r="G28" s="8">
        <v>27</v>
      </c>
      <c r="H28" s="8">
        <v>27</v>
      </c>
      <c r="I28" s="8">
        <v>27</v>
      </c>
      <c r="J28" s="8">
        <v>27</v>
      </c>
      <c r="K28" s="8">
        <v>27</v>
      </c>
      <c r="L28" s="8">
        <v>27</v>
      </c>
      <c r="M28" s="8">
        <v>27</v>
      </c>
    </row>
    <row r="29" spans="1:13">
      <c r="A29" s="8">
        <v>28</v>
      </c>
      <c r="B29" s="8">
        <v>28</v>
      </c>
      <c r="C29" s="8">
        <v>28</v>
      </c>
      <c r="D29" s="8">
        <v>28</v>
      </c>
      <c r="E29" s="8">
        <v>28</v>
      </c>
      <c r="F29" s="8">
        <v>28</v>
      </c>
      <c r="G29" s="8">
        <v>28</v>
      </c>
      <c r="H29" s="8">
        <v>28</v>
      </c>
      <c r="I29" s="8">
        <v>28</v>
      </c>
      <c r="J29" s="8">
        <v>28</v>
      </c>
      <c r="K29" s="8">
        <v>28</v>
      </c>
      <c r="L29" s="8">
        <v>28</v>
      </c>
      <c r="M29" s="8">
        <v>28</v>
      </c>
    </row>
    <row r="30" spans="1:13">
      <c r="A30" s="8">
        <v>29</v>
      </c>
      <c r="B30" s="8">
        <v>29</v>
      </c>
      <c r="D30" s="8">
        <v>29</v>
      </c>
      <c r="E30" s="8">
        <v>29</v>
      </c>
      <c r="F30" s="8">
        <v>29</v>
      </c>
      <c r="G30" s="8">
        <v>29</v>
      </c>
      <c r="H30" s="8">
        <v>29</v>
      </c>
      <c r="I30" s="8">
        <v>29</v>
      </c>
      <c r="J30" s="8">
        <v>29</v>
      </c>
      <c r="K30" s="8">
        <v>29</v>
      </c>
      <c r="L30" s="8">
        <v>29</v>
      </c>
      <c r="M30" s="8">
        <v>29</v>
      </c>
    </row>
    <row r="31" spans="1:13">
      <c r="A31" s="8">
        <v>30</v>
      </c>
      <c r="D31" s="8">
        <v>30</v>
      </c>
      <c r="E31" s="8">
        <v>30</v>
      </c>
      <c r="F31" s="8">
        <v>30</v>
      </c>
      <c r="G31" s="8">
        <v>30</v>
      </c>
      <c r="H31" s="8">
        <v>30</v>
      </c>
      <c r="I31" s="8">
        <v>30</v>
      </c>
      <c r="J31" s="8">
        <v>30</v>
      </c>
      <c r="K31" s="8">
        <v>30</v>
      </c>
      <c r="L31" s="8">
        <v>30</v>
      </c>
      <c r="M31" s="8">
        <v>30</v>
      </c>
    </row>
    <row r="32" spans="1:13">
      <c r="A32" s="8">
        <v>31</v>
      </c>
      <c r="D32" s="8">
        <v>31</v>
      </c>
      <c r="F32" s="8">
        <v>31</v>
      </c>
      <c r="H32" s="8">
        <v>31</v>
      </c>
      <c r="I32" s="8">
        <v>31</v>
      </c>
      <c r="K32" s="8">
        <v>31</v>
      </c>
      <c r="M32" s="8">
        <v>31</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sheetPr codeName="Sheet7"/>
  <dimension ref="A1:B13"/>
  <sheetViews>
    <sheetView workbookViewId="0">
      <selection activeCell="D6" sqref="D6"/>
    </sheetView>
  </sheetViews>
  <sheetFormatPr defaultRowHeight="11.25"/>
  <cols>
    <col min="1" max="1" width="6.7109375" style="8" customWidth="1"/>
    <col min="2" max="2" width="6.85546875" style="8" customWidth="1"/>
    <col min="3" max="16384" width="9.140625" style="3"/>
  </cols>
  <sheetData>
    <row r="1" spans="1:2">
      <c r="A1" s="21" t="s">
        <v>1</v>
      </c>
      <c r="B1" s="21" t="s">
        <v>2</v>
      </c>
    </row>
    <row r="2" spans="1:2">
      <c r="A2" s="8">
        <v>1</v>
      </c>
      <c r="B2" s="8">
        <v>1</v>
      </c>
    </row>
    <row r="3" spans="1:2">
      <c r="A3" s="8">
        <v>2</v>
      </c>
      <c r="B3" s="8">
        <v>1</v>
      </c>
    </row>
    <row r="4" spans="1:2">
      <c r="A4" s="8">
        <v>3</v>
      </c>
      <c r="B4" s="8">
        <v>1</v>
      </c>
    </row>
    <row r="5" spans="1:2">
      <c r="A5" s="8">
        <v>4</v>
      </c>
      <c r="B5" s="8">
        <v>2</v>
      </c>
    </row>
    <row r="6" spans="1:2">
      <c r="A6" s="8">
        <v>5</v>
      </c>
      <c r="B6" s="8">
        <v>2</v>
      </c>
    </row>
    <row r="7" spans="1:2">
      <c r="A7" s="8">
        <v>6</v>
      </c>
      <c r="B7" s="8">
        <v>2</v>
      </c>
    </row>
    <row r="8" spans="1:2">
      <c r="A8" s="8">
        <v>7</v>
      </c>
      <c r="B8" s="8">
        <v>3</v>
      </c>
    </row>
    <row r="9" spans="1:2">
      <c r="A9" s="8">
        <v>8</v>
      </c>
      <c r="B9" s="8">
        <v>3</v>
      </c>
    </row>
    <row r="10" spans="1:2">
      <c r="A10" s="8">
        <v>9</v>
      </c>
      <c r="B10" s="8">
        <v>3</v>
      </c>
    </row>
    <row r="11" spans="1:2">
      <c r="A11" s="8">
        <v>10</v>
      </c>
      <c r="B11" s="8">
        <v>4</v>
      </c>
    </row>
    <row r="12" spans="1:2">
      <c r="A12" s="8">
        <v>11</v>
      </c>
      <c r="B12" s="8">
        <v>4</v>
      </c>
    </row>
    <row r="13" spans="1:2">
      <c r="A13" s="8">
        <v>12</v>
      </c>
      <c r="B13" s="8">
        <v>4</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sheetPr codeName="Sheet8"/>
  <dimension ref="A1:B8"/>
  <sheetViews>
    <sheetView workbookViewId="0">
      <selection activeCell="C1" sqref="C1"/>
    </sheetView>
  </sheetViews>
  <sheetFormatPr defaultRowHeight="11.25"/>
  <cols>
    <col min="1" max="1" width="2.85546875" style="44" bestFit="1" customWidth="1"/>
    <col min="2" max="16384" width="9.140625" style="1"/>
  </cols>
  <sheetData>
    <row r="1" spans="1:2" s="46" customFormat="1">
      <c r="A1" s="45" t="s">
        <v>179</v>
      </c>
      <c r="B1" s="46" t="s">
        <v>35</v>
      </c>
    </row>
    <row r="2" spans="1:2">
      <c r="A2" s="44">
        <v>1</v>
      </c>
      <c r="B2" s="1" t="s">
        <v>180</v>
      </c>
    </row>
    <row r="3" spans="1:2">
      <c r="A3" s="44">
        <v>2</v>
      </c>
      <c r="B3" s="1" t="s">
        <v>181</v>
      </c>
    </row>
    <row r="4" spans="1:2">
      <c r="A4" s="44">
        <v>3</v>
      </c>
      <c r="B4" s="1" t="s">
        <v>182</v>
      </c>
    </row>
    <row r="5" spans="1:2">
      <c r="A5" s="44">
        <v>4</v>
      </c>
      <c r="B5" s="1" t="s">
        <v>183</v>
      </c>
    </row>
    <row r="6" spans="1:2">
      <c r="A6" s="44">
        <v>5</v>
      </c>
      <c r="B6" s="1" t="s">
        <v>184</v>
      </c>
    </row>
    <row r="7" spans="1:2">
      <c r="A7" s="44">
        <v>6</v>
      </c>
      <c r="B7" s="1" t="s">
        <v>185</v>
      </c>
    </row>
    <row r="8" spans="1:2">
      <c r="A8" s="44">
        <v>7</v>
      </c>
      <c r="B8" s="1" t="s">
        <v>186</v>
      </c>
    </row>
  </sheetData>
  <pageMargins left="0.7" right="0.7" top="0.75" bottom="0.75" header="0.3" footer="0.3"/>
  <pageSetup paperSize="9" orientation="portrait" horizontalDpi="4294967293" verticalDpi="0" r:id="rId1"/>
</worksheet>
</file>

<file path=xl/worksheets/sheet17.xml><?xml version="1.0" encoding="utf-8"?>
<worksheet xmlns="http://schemas.openxmlformats.org/spreadsheetml/2006/main" xmlns:r="http://schemas.openxmlformats.org/officeDocument/2006/relationships">
  <sheetPr codeName="Sheet9"/>
  <dimension ref="A1:B10"/>
  <sheetViews>
    <sheetView workbookViewId="0">
      <selection activeCell="J36" sqref="J36"/>
    </sheetView>
  </sheetViews>
  <sheetFormatPr defaultRowHeight="11.25"/>
  <cols>
    <col min="1" max="1" width="15.5703125" style="29" bestFit="1" customWidth="1"/>
    <col min="2" max="2" width="13" style="3" customWidth="1"/>
    <col min="3" max="16384" width="9.140625" style="3"/>
  </cols>
  <sheetData>
    <row r="1" spans="1:2">
      <c r="A1" s="28" t="s">
        <v>89</v>
      </c>
      <c r="B1" s="23" t="s">
        <v>92</v>
      </c>
    </row>
    <row r="2" spans="1:2">
      <c r="A2" s="41" t="s">
        <v>0</v>
      </c>
      <c r="B2" s="43" t="s">
        <v>167</v>
      </c>
    </row>
    <row r="3" spans="1:2" s="40" customFormat="1">
      <c r="A3" s="29" t="s">
        <v>3</v>
      </c>
      <c r="B3" s="42" t="s">
        <v>153</v>
      </c>
    </row>
    <row r="4" spans="1:2">
      <c r="A4" s="29" t="s">
        <v>4</v>
      </c>
      <c r="B4" s="3" t="s">
        <v>6</v>
      </c>
    </row>
    <row r="5" spans="1:2">
      <c r="A5" s="29" t="s">
        <v>5</v>
      </c>
      <c r="B5" s="3" t="s">
        <v>7</v>
      </c>
    </row>
    <row r="6" spans="1:2">
      <c r="A6" s="29" t="s">
        <v>11</v>
      </c>
      <c r="B6" s="3" t="s">
        <v>139</v>
      </c>
    </row>
    <row r="7" spans="1:2">
      <c r="A7" s="29" t="s">
        <v>12</v>
      </c>
      <c r="B7" s="3" t="s">
        <v>8</v>
      </c>
    </row>
    <row r="8" spans="1:2">
      <c r="A8" s="29" t="s">
        <v>102</v>
      </c>
      <c r="B8" s="3" t="s">
        <v>128</v>
      </c>
    </row>
    <row r="9" spans="1:2">
      <c r="A9" s="29" t="s">
        <v>154</v>
      </c>
      <c r="B9" s="3" t="s">
        <v>9</v>
      </c>
    </row>
    <row r="10" spans="1:2">
      <c r="A10" s="29" t="s">
        <v>166</v>
      </c>
      <c r="B10" s="3" t="s">
        <v>13</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sheetPr codeName="Sheet10"/>
  <dimension ref="A1:R13"/>
  <sheetViews>
    <sheetView topLeftCell="F1" workbookViewId="0">
      <selection activeCell="G1" sqref="G1"/>
    </sheetView>
  </sheetViews>
  <sheetFormatPr defaultRowHeight="11.25"/>
  <cols>
    <col min="1" max="1" width="9.7109375" style="31" customWidth="1"/>
    <col min="2" max="2" width="14.7109375" style="22" bestFit="1" customWidth="1"/>
    <col min="3" max="3" width="12.7109375" style="31" bestFit="1" customWidth="1"/>
    <col min="4" max="4" width="14.7109375" style="22" bestFit="1" customWidth="1"/>
    <col min="5" max="5" width="12.7109375" style="31" bestFit="1" customWidth="1"/>
    <col min="6" max="6" width="14.7109375" style="22" bestFit="1" customWidth="1"/>
    <col min="7" max="7" width="16.42578125" style="34" bestFit="1" customWidth="1"/>
    <col min="8" max="8" width="13.140625" style="3" bestFit="1" customWidth="1"/>
    <col min="9" max="9" width="11.5703125" style="29" bestFit="1" customWidth="1"/>
    <col min="10" max="10" width="17.5703125" style="3" customWidth="1"/>
    <col min="11" max="11" width="16.85546875" style="34" customWidth="1"/>
    <col min="12" max="12" width="14" style="3" customWidth="1"/>
    <col min="13" max="13" width="9.7109375" style="29" customWidth="1"/>
    <col min="14" max="14" width="11.7109375" style="3" bestFit="1" customWidth="1"/>
    <col min="15" max="15" width="11.140625" style="34" customWidth="1"/>
    <col min="16" max="16" width="11.7109375" style="22" bestFit="1" customWidth="1"/>
    <col min="17" max="17" width="9.140625" style="31"/>
    <col min="18" max="16384" width="9.140625" style="22"/>
  </cols>
  <sheetData>
    <row r="1" spans="1:18">
      <c r="A1" s="30" t="str">
        <f ca="1">B1&amp;"Code"</f>
        <v>CarCode</v>
      </c>
      <c r="B1" s="23" t="str">
        <f ca="1">VLOOKUP($A2,ExpensesCat_Ranges_ExpensesCAT,2)</f>
        <v>Car</v>
      </c>
      <c r="C1" s="30" t="str">
        <f ca="1">D1&amp;"Code"</f>
        <v>DailyCode</v>
      </c>
      <c r="D1" s="23" t="str">
        <f ca="1">VLOOKUP($C2,ExpensesCat_Ranges_ExpensesCAT,2)</f>
        <v>Daily</v>
      </c>
      <c r="E1" s="30" t="str">
        <f ca="1">F1&amp;"Code"</f>
        <v>EducationCode</v>
      </c>
      <c r="F1" s="23" t="str">
        <f ca="1">VLOOKUP($E2,ExpensesCat_Ranges_ExpensesCAT,2)</f>
        <v>Education</v>
      </c>
      <c r="G1" s="30" t="str">
        <f ca="1">H1&amp;"Code"</f>
        <v>EntertainmentCode</v>
      </c>
      <c r="H1" s="23" t="str">
        <f ca="1">VLOOKUP($G2,ExpensesCat_Ranges_ExpensesCAT,2)</f>
        <v>Entertainment</v>
      </c>
      <c r="I1" s="30" t="str">
        <f ca="1">J1&amp;"Code"</f>
        <v>HealthCode</v>
      </c>
      <c r="J1" s="23" t="str">
        <f ca="1">VLOOKUP($I2,ExpensesCat_Ranges_ExpensesCAT,2)</f>
        <v>Health</v>
      </c>
      <c r="K1" s="30" t="str">
        <f ca="1">L1&amp;"Code"</f>
        <v>HouseholdCode</v>
      </c>
      <c r="L1" s="23" t="str">
        <f ca="1">VLOOKUP($K2,ExpensesCat_Ranges_ExpensesCAT,2)</f>
        <v>Household</v>
      </c>
      <c r="M1" s="30" t="str">
        <f ca="1">N1&amp;"Code"</f>
        <v>HomeCode</v>
      </c>
      <c r="N1" s="23" t="str">
        <f ca="1">VLOOKUP($M2,ExpensesCat_Ranges_ExpensesCAT,2)</f>
        <v>Home</v>
      </c>
      <c r="O1" s="30" t="str">
        <f ca="1">P1&amp;"Code"</f>
        <v>HomeCode</v>
      </c>
      <c r="P1" s="23" t="str">
        <f ca="1">VLOOKUP($O2,ExpensesCat_Ranges_ExpensesCAT,2)</f>
        <v>Home</v>
      </c>
      <c r="Q1" s="30" t="str">
        <f ca="1">R1&amp;"Code"</f>
        <v>HolidayCode</v>
      </c>
      <c r="R1" s="23" t="str">
        <f ca="1">VLOOKUP($Q2,ExpensesCat_Ranges_ExpensesCAT,2)</f>
        <v>Holiday</v>
      </c>
    </row>
    <row r="2" spans="1:18">
      <c r="A2" s="29" t="s">
        <v>0</v>
      </c>
      <c r="B2" s="3" t="s">
        <v>168</v>
      </c>
      <c r="C2" s="29" t="str">
        <f>'Expenses Cat'!$A$3</f>
        <v>02</v>
      </c>
      <c r="D2" s="3" t="s">
        <v>155</v>
      </c>
      <c r="E2" s="29" t="str">
        <f>'Expenses Cat'!$A$4</f>
        <v>03</v>
      </c>
      <c r="F2" s="3" t="s">
        <v>21</v>
      </c>
      <c r="G2" s="29" t="str">
        <f>'Expenses Cat'!$A$5</f>
        <v>04</v>
      </c>
      <c r="H2" s="3" t="s">
        <v>137</v>
      </c>
      <c r="I2" s="29" t="str">
        <f>'Expenses Cat'!$A$6</f>
        <v>05</v>
      </c>
      <c r="J2" s="3" t="s">
        <v>45</v>
      </c>
      <c r="K2" s="29" t="str">
        <f>'Expenses Cat'!$A$7</f>
        <v>06</v>
      </c>
      <c r="L2" s="3" t="s">
        <v>50</v>
      </c>
      <c r="M2" s="29" t="str">
        <f>'Expenses Cat'!$A$8</f>
        <v>07</v>
      </c>
      <c r="N2" s="3" t="s">
        <v>132</v>
      </c>
      <c r="O2" s="29" t="s">
        <v>102</v>
      </c>
      <c r="P2" s="3" t="s">
        <v>204</v>
      </c>
      <c r="Q2" s="29" t="s">
        <v>154</v>
      </c>
      <c r="R2" s="3" t="s">
        <v>10</v>
      </c>
    </row>
    <row r="3" spans="1:18">
      <c r="A3" s="29" t="s">
        <v>0</v>
      </c>
      <c r="B3" s="3" t="s">
        <v>134</v>
      </c>
      <c r="C3" s="29" t="str">
        <f>'Expenses Cat'!$A$3</f>
        <v>02</v>
      </c>
      <c r="D3" s="3" t="s">
        <v>156</v>
      </c>
      <c r="E3" s="29" t="str">
        <f>'Expenses Cat'!$A$4</f>
        <v>03</v>
      </c>
      <c r="F3" s="3" t="s">
        <v>22</v>
      </c>
      <c r="G3" s="29" t="str">
        <f>'Expenses Cat'!$A$5</f>
        <v>04</v>
      </c>
      <c r="H3" s="3" t="s">
        <v>58</v>
      </c>
      <c r="I3" s="29" t="str">
        <f>'Expenses Cat'!$A$6</f>
        <v>05</v>
      </c>
      <c r="J3" s="3" t="s">
        <v>140</v>
      </c>
      <c r="K3" s="29" t="str">
        <f>'Expenses Cat'!$A$7</f>
        <v>06</v>
      </c>
      <c r="L3" s="3" t="s">
        <v>142</v>
      </c>
      <c r="M3" s="29" t="str">
        <f>'Expenses Cat'!$A$8</f>
        <v>07</v>
      </c>
      <c r="N3" s="3" t="s">
        <v>129</v>
      </c>
      <c r="O3" s="29" t="s">
        <v>102</v>
      </c>
      <c r="P3" s="3" t="s">
        <v>202</v>
      </c>
      <c r="Q3" s="10"/>
    </row>
    <row r="4" spans="1:18">
      <c r="A4" s="29" t="s">
        <v>0</v>
      </c>
      <c r="B4" s="3" t="s">
        <v>133</v>
      </c>
      <c r="C4" s="29" t="str">
        <f>'Expenses Cat'!$A$3</f>
        <v>02</v>
      </c>
      <c r="D4" s="3" t="s">
        <v>10</v>
      </c>
      <c r="E4" s="29" t="str">
        <f>'Expenses Cat'!$A$4</f>
        <v>03</v>
      </c>
      <c r="F4" s="3" t="s">
        <v>96</v>
      </c>
      <c r="G4" s="29" t="str">
        <f>'Expenses Cat'!$A$5</f>
        <v>04</v>
      </c>
      <c r="H4" s="3" t="s">
        <v>43</v>
      </c>
      <c r="I4" s="29" t="str">
        <f>'Expenses Cat'!$A$6</f>
        <v>05</v>
      </c>
      <c r="J4" s="3" t="s">
        <v>98</v>
      </c>
      <c r="K4" s="29" t="str">
        <f>'Expenses Cat'!$A$7</f>
        <v>06</v>
      </c>
      <c r="L4" s="3" t="s">
        <v>143</v>
      </c>
      <c r="M4" s="29" t="str">
        <f>'Expenses Cat'!$A$8</f>
        <v>07</v>
      </c>
      <c r="N4" s="3" t="s">
        <v>133</v>
      </c>
      <c r="O4" s="29" t="s">
        <v>102</v>
      </c>
      <c r="P4" s="3" t="s">
        <v>10</v>
      </c>
    </row>
    <row r="5" spans="1:18">
      <c r="A5" s="29" t="s">
        <v>0</v>
      </c>
      <c r="B5" s="3" t="s">
        <v>10</v>
      </c>
      <c r="C5" s="29"/>
      <c r="D5" s="3"/>
      <c r="E5" s="29" t="str">
        <f>'Expenses Cat'!$A$4</f>
        <v>03</v>
      </c>
      <c r="F5" s="3" t="s">
        <v>15</v>
      </c>
      <c r="G5" s="29" t="str">
        <f>'Expenses Cat'!$A$5</f>
        <v>04</v>
      </c>
      <c r="H5" s="3" t="s">
        <v>97</v>
      </c>
      <c r="I5" s="29" t="s">
        <v>5</v>
      </c>
      <c r="J5" s="3" t="s">
        <v>47</v>
      </c>
      <c r="K5" s="29" t="str">
        <f>'Expenses Cat'!$A$7</f>
        <v>06</v>
      </c>
      <c r="L5" s="3" t="s">
        <v>130</v>
      </c>
      <c r="M5" s="29" t="str">
        <f>'Expenses Cat'!$A$8</f>
        <v>07</v>
      </c>
      <c r="N5" s="3" t="s">
        <v>97</v>
      </c>
      <c r="O5" s="29"/>
    </row>
    <row r="6" spans="1:18">
      <c r="A6" s="29"/>
      <c r="B6" s="3"/>
      <c r="C6" s="29"/>
      <c r="D6" s="3"/>
      <c r="E6" s="29" t="str">
        <f>'Expenses Cat'!$A$4</f>
        <v>03</v>
      </c>
      <c r="F6" s="3" t="s">
        <v>17</v>
      </c>
      <c r="G6" s="29" t="str">
        <f>'Expenses Cat'!$A$5</f>
        <v>04</v>
      </c>
      <c r="H6" s="3" t="s">
        <v>135</v>
      </c>
      <c r="I6" s="29" t="str">
        <f>'Expenses Cat'!$A$6</f>
        <v>05</v>
      </c>
      <c r="J6" s="3" t="s">
        <v>10</v>
      </c>
      <c r="K6" s="29" t="str">
        <f>'Expenses Cat'!$A$7</f>
        <v>06</v>
      </c>
      <c r="L6" s="3" t="s">
        <v>138</v>
      </c>
      <c r="M6" s="29" t="str">
        <f>'Expenses Cat'!$A$8</f>
        <v>07</v>
      </c>
      <c r="N6" s="3" t="s">
        <v>134</v>
      </c>
    </row>
    <row r="7" spans="1:18">
      <c r="A7" s="29"/>
      <c r="B7" s="3"/>
      <c r="C7" s="29"/>
      <c r="D7" s="3"/>
      <c r="E7" s="29" t="str">
        <f>'Expenses Cat'!$A$4</f>
        <v>03</v>
      </c>
      <c r="F7" s="3" t="s">
        <v>19</v>
      </c>
      <c r="G7" s="29" t="str">
        <f>'Expenses Cat'!$A$5</f>
        <v>04</v>
      </c>
      <c r="H7" s="3" t="s">
        <v>136</v>
      </c>
      <c r="K7" s="29" t="str">
        <f>'Expenses Cat'!$A$7</f>
        <v>06</v>
      </c>
      <c r="L7" s="3" t="s">
        <v>131</v>
      </c>
      <c r="M7" s="29" t="str">
        <f>'Expenses Cat'!$A$8</f>
        <v>07</v>
      </c>
      <c r="N7" s="3" t="s">
        <v>10</v>
      </c>
    </row>
    <row r="8" spans="1:18">
      <c r="A8" s="29"/>
      <c r="B8" s="3"/>
      <c r="C8" s="29"/>
      <c r="D8" s="3"/>
      <c r="E8" s="29" t="str">
        <f>'Expenses Cat'!$A$4</f>
        <v>03</v>
      </c>
      <c r="F8" s="3" t="s">
        <v>10</v>
      </c>
      <c r="G8" s="29" t="s">
        <v>4</v>
      </c>
      <c r="H8" s="3" t="s">
        <v>10</v>
      </c>
      <c r="K8" s="29" t="str">
        <f>'Expenses Cat'!$A$7</f>
        <v>06</v>
      </c>
      <c r="L8" s="3" t="s">
        <v>144</v>
      </c>
    </row>
    <row r="9" spans="1:18">
      <c r="K9" s="29" t="str">
        <f>'Expenses Cat'!$A$7</f>
        <v>06</v>
      </c>
      <c r="L9" s="3" t="s">
        <v>10</v>
      </c>
    </row>
    <row r="12" spans="1:18">
      <c r="K12" s="29"/>
    </row>
    <row r="13" spans="1:18">
      <c r="K13" s="29"/>
    </row>
  </sheetData>
  <sortState ref="L2:L7">
    <sortCondition ref="L2"/>
  </sortState>
  <pageMargins left="0.7" right="0.7" top="0.75" bottom="0.75" header="0.3" footer="0.3"/>
  <pageSetup paperSize="9" orientation="portrait" horizontalDpi="4294967293" verticalDpi="0" r:id="rId1"/>
</worksheet>
</file>

<file path=xl/worksheets/sheet19.xml><?xml version="1.0" encoding="utf-8"?>
<worksheet xmlns="http://schemas.openxmlformats.org/spreadsheetml/2006/main" xmlns:r="http://schemas.openxmlformats.org/officeDocument/2006/relationships">
  <sheetPr codeName="Sheet111"/>
  <dimension ref="A1:F45"/>
  <sheetViews>
    <sheetView workbookViewId="0">
      <selection activeCell="A52" sqref="A52"/>
    </sheetView>
  </sheetViews>
  <sheetFormatPr defaultRowHeight="11.25"/>
  <cols>
    <col min="1" max="1" width="15.5703125" style="29" bestFit="1" customWidth="1"/>
    <col min="2" max="2" width="12.85546875" style="29" bestFit="1" customWidth="1"/>
    <col min="3" max="3" width="26.85546875" style="3" customWidth="1"/>
    <col min="4" max="16384" width="9.140625" style="3"/>
  </cols>
  <sheetData>
    <row r="1" spans="1:6">
      <c r="A1" s="28" t="s">
        <v>89</v>
      </c>
      <c r="B1" s="28" t="s">
        <v>88</v>
      </c>
      <c r="C1" s="23" t="s">
        <v>39</v>
      </c>
    </row>
    <row r="2" spans="1:6">
      <c r="A2" s="43" t="s">
        <v>0</v>
      </c>
      <c r="B2" s="43" t="s">
        <v>14</v>
      </c>
      <c r="C2" s="43" t="s">
        <v>134</v>
      </c>
    </row>
    <row r="3" spans="1:6">
      <c r="A3" s="43" t="s">
        <v>0</v>
      </c>
      <c r="B3" s="43" t="s">
        <v>16</v>
      </c>
      <c r="C3" s="43" t="s">
        <v>133</v>
      </c>
    </row>
    <row r="4" spans="1:6">
      <c r="A4" s="43" t="s">
        <v>0</v>
      </c>
      <c r="B4" s="43" t="s">
        <v>18</v>
      </c>
      <c r="C4" s="43" t="s">
        <v>168</v>
      </c>
    </row>
    <row r="5" spans="1:6">
      <c r="A5" s="43" t="s">
        <v>0</v>
      </c>
      <c r="B5" s="43" t="s">
        <v>20</v>
      </c>
      <c r="C5" s="43" t="s">
        <v>10</v>
      </c>
    </row>
    <row r="6" spans="1:6">
      <c r="A6" s="43" t="s">
        <v>3</v>
      </c>
      <c r="B6" s="43" t="s">
        <v>40</v>
      </c>
      <c r="C6" s="43" t="s">
        <v>155</v>
      </c>
    </row>
    <row r="7" spans="1:6">
      <c r="A7" s="43" t="s">
        <v>3</v>
      </c>
      <c r="B7" s="43" t="s">
        <v>42</v>
      </c>
      <c r="C7" s="43" t="s">
        <v>156</v>
      </c>
    </row>
    <row r="8" spans="1:6">
      <c r="A8" s="43" t="s">
        <v>3</v>
      </c>
      <c r="B8" s="43" t="s">
        <v>41</v>
      </c>
      <c r="C8" s="43" t="s">
        <v>10</v>
      </c>
    </row>
    <row r="9" spans="1:6">
      <c r="A9" s="29" t="s">
        <v>4</v>
      </c>
      <c r="B9" s="29" t="s">
        <v>44</v>
      </c>
      <c r="C9" s="3" t="s">
        <v>21</v>
      </c>
      <c r="F9" s="29"/>
    </row>
    <row r="10" spans="1:6">
      <c r="A10" s="29" t="s">
        <v>4</v>
      </c>
      <c r="B10" s="29" t="s">
        <v>46</v>
      </c>
      <c r="C10" s="3" t="s">
        <v>22</v>
      </c>
      <c r="F10" s="29"/>
    </row>
    <row r="11" spans="1:6">
      <c r="A11" s="29" t="s">
        <v>4</v>
      </c>
      <c r="B11" s="29" t="s">
        <v>48</v>
      </c>
      <c r="C11" s="3" t="s">
        <v>96</v>
      </c>
      <c r="F11" s="29"/>
    </row>
    <row r="12" spans="1:6">
      <c r="A12" s="29" t="s">
        <v>4</v>
      </c>
      <c r="B12" s="29" t="s">
        <v>99</v>
      </c>
      <c r="C12" s="3" t="s">
        <v>15</v>
      </c>
      <c r="F12" s="29"/>
    </row>
    <row r="13" spans="1:6">
      <c r="A13" s="29" t="s">
        <v>4</v>
      </c>
      <c r="B13" s="29" t="s">
        <v>141</v>
      </c>
      <c r="C13" s="3" t="s">
        <v>17</v>
      </c>
      <c r="F13" s="29"/>
    </row>
    <row r="14" spans="1:6">
      <c r="A14" s="29" t="s">
        <v>4</v>
      </c>
      <c r="B14" s="29" t="s">
        <v>157</v>
      </c>
      <c r="C14" s="3" t="s">
        <v>19</v>
      </c>
      <c r="F14" s="29"/>
    </row>
    <row r="15" spans="1:6">
      <c r="A15" s="29" t="s">
        <v>4</v>
      </c>
      <c r="B15" s="29" t="s">
        <v>158</v>
      </c>
      <c r="C15" s="3" t="s">
        <v>10</v>
      </c>
      <c r="F15" s="29"/>
    </row>
    <row r="16" spans="1:6">
      <c r="A16" s="29" t="s">
        <v>5</v>
      </c>
      <c r="B16" s="29" t="s">
        <v>49</v>
      </c>
      <c r="C16" s="3" t="s">
        <v>137</v>
      </c>
      <c r="F16" s="29"/>
    </row>
    <row r="17" spans="1:3">
      <c r="A17" s="29" t="s">
        <v>5</v>
      </c>
      <c r="B17" s="29" t="s">
        <v>145</v>
      </c>
      <c r="C17" s="3" t="s">
        <v>58</v>
      </c>
    </row>
    <row r="18" spans="1:3">
      <c r="A18" s="29" t="s">
        <v>5</v>
      </c>
      <c r="B18" s="29" t="s">
        <v>146</v>
      </c>
      <c r="C18" s="3" t="s">
        <v>43</v>
      </c>
    </row>
    <row r="19" spans="1:3">
      <c r="A19" s="29" t="s">
        <v>5</v>
      </c>
      <c r="B19" s="29" t="s">
        <v>51</v>
      </c>
      <c r="C19" s="3" t="s">
        <v>97</v>
      </c>
    </row>
    <row r="20" spans="1:3">
      <c r="A20" s="29" t="s">
        <v>5</v>
      </c>
      <c r="B20" s="29" t="s">
        <v>100</v>
      </c>
      <c r="C20" s="3" t="s">
        <v>135</v>
      </c>
    </row>
    <row r="21" spans="1:3">
      <c r="A21" s="29" t="s">
        <v>5</v>
      </c>
      <c r="B21" s="29" t="s">
        <v>101</v>
      </c>
      <c r="C21" s="3" t="s">
        <v>136</v>
      </c>
    </row>
    <row r="22" spans="1:3">
      <c r="A22" s="29" t="s">
        <v>5</v>
      </c>
      <c r="B22" s="29" t="s">
        <v>147</v>
      </c>
      <c r="C22" s="3" t="s">
        <v>10</v>
      </c>
    </row>
    <row r="23" spans="1:3">
      <c r="A23" s="29" t="s">
        <v>11</v>
      </c>
      <c r="B23" s="29" t="s">
        <v>52</v>
      </c>
      <c r="C23" s="3" t="s">
        <v>45</v>
      </c>
    </row>
    <row r="24" spans="1:3">
      <c r="A24" s="29" t="s">
        <v>11</v>
      </c>
      <c r="B24" s="29" t="s">
        <v>53</v>
      </c>
      <c r="C24" s="3" t="s">
        <v>140</v>
      </c>
    </row>
    <row r="25" spans="1:3">
      <c r="A25" s="29" t="s">
        <v>11</v>
      </c>
      <c r="B25" s="29" t="s">
        <v>56</v>
      </c>
      <c r="C25" s="3" t="s">
        <v>98</v>
      </c>
    </row>
    <row r="26" spans="1:3">
      <c r="A26" s="29" t="s">
        <v>11</v>
      </c>
      <c r="B26" s="29" t="s">
        <v>148</v>
      </c>
      <c r="C26" s="3" t="s">
        <v>47</v>
      </c>
    </row>
    <row r="27" spans="1:3">
      <c r="A27" s="29" t="s">
        <v>11</v>
      </c>
      <c r="B27" s="29" t="s">
        <v>149</v>
      </c>
      <c r="C27" s="3" t="s">
        <v>10</v>
      </c>
    </row>
    <row r="28" spans="1:3">
      <c r="A28" s="29" t="s">
        <v>12</v>
      </c>
      <c r="B28" s="29" t="s">
        <v>107</v>
      </c>
      <c r="C28" s="3" t="s">
        <v>50</v>
      </c>
    </row>
    <row r="29" spans="1:3">
      <c r="A29" s="29" t="s">
        <v>12</v>
      </c>
      <c r="B29" s="29" t="s">
        <v>106</v>
      </c>
      <c r="C29" s="3" t="s">
        <v>142</v>
      </c>
    </row>
    <row r="30" spans="1:3">
      <c r="A30" s="29" t="s">
        <v>12</v>
      </c>
      <c r="B30" s="29" t="s">
        <v>105</v>
      </c>
      <c r="C30" s="3" t="s">
        <v>143</v>
      </c>
    </row>
    <row r="31" spans="1:3">
      <c r="A31" s="29" t="s">
        <v>12</v>
      </c>
      <c r="B31" s="29" t="s">
        <v>159</v>
      </c>
      <c r="C31" s="3" t="s">
        <v>130</v>
      </c>
    </row>
    <row r="32" spans="1:3">
      <c r="A32" s="29" t="s">
        <v>12</v>
      </c>
      <c r="B32" s="29" t="s">
        <v>160</v>
      </c>
      <c r="C32" s="3" t="s">
        <v>138</v>
      </c>
    </row>
    <row r="33" spans="1:3">
      <c r="A33" s="29" t="s">
        <v>12</v>
      </c>
      <c r="B33" s="29" t="s">
        <v>161</v>
      </c>
      <c r="C33" s="3" t="s">
        <v>131</v>
      </c>
    </row>
    <row r="34" spans="1:3">
      <c r="A34" s="29" t="s">
        <v>12</v>
      </c>
      <c r="B34" s="29" t="s">
        <v>162</v>
      </c>
      <c r="C34" s="3" t="s">
        <v>144</v>
      </c>
    </row>
    <row r="35" spans="1:3">
      <c r="A35" s="29" t="s">
        <v>12</v>
      </c>
      <c r="B35" s="29" t="s">
        <v>191</v>
      </c>
      <c r="C35" s="3" t="s">
        <v>10</v>
      </c>
    </row>
    <row r="36" spans="1:3">
      <c r="A36" s="29" t="s">
        <v>102</v>
      </c>
      <c r="B36" s="29" t="s">
        <v>104</v>
      </c>
      <c r="C36" s="3" t="s">
        <v>132</v>
      </c>
    </row>
    <row r="37" spans="1:3">
      <c r="A37" s="29" t="s">
        <v>102</v>
      </c>
      <c r="B37" s="29" t="s">
        <v>163</v>
      </c>
      <c r="C37" s="3" t="s">
        <v>129</v>
      </c>
    </row>
    <row r="38" spans="1:3">
      <c r="A38" s="29" t="s">
        <v>102</v>
      </c>
      <c r="B38" s="29" t="s">
        <v>164</v>
      </c>
      <c r="C38" s="3" t="s">
        <v>133</v>
      </c>
    </row>
    <row r="39" spans="1:3">
      <c r="A39" s="29" t="s">
        <v>102</v>
      </c>
      <c r="B39" s="29" t="s">
        <v>169</v>
      </c>
      <c r="C39" s="3" t="s">
        <v>97</v>
      </c>
    </row>
    <row r="40" spans="1:3">
      <c r="A40" s="29" t="s">
        <v>102</v>
      </c>
      <c r="B40" s="29" t="s">
        <v>170</v>
      </c>
      <c r="C40" s="3" t="s">
        <v>134</v>
      </c>
    </row>
    <row r="41" spans="1:3">
      <c r="A41" s="29" t="s">
        <v>102</v>
      </c>
      <c r="B41" s="29" t="s">
        <v>171</v>
      </c>
      <c r="C41" s="3" t="s">
        <v>10</v>
      </c>
    </row>
    <row r="42" spans="1:3">
      <c r="A42" s="29" t="s">
        <v>154</v>
      </c>
      <c r="B42" s="29" t="s">
        <v>165</v>
      </c>
      <c r="C42" s="3" t="s">
        <v>55</v>
      </c>
    </row>
    <row r="43" spans="1:3">
      <c r="A43" s="29" t="s">
        <v>154</v>
      </c>
      <c r="B43" s="29" t="s">
        <v>172</v>
      </c>
      <c r="C43" s="3" t="s">
        <v>54</v>
      </c>
    </row>
    <row r="44" spans="1:3">
      <c r="A44" s="29" t="s">
        <v>154</v>
      </c>
      <c r="B44" s="29" t="s">
        <v>173</v>
      </c>
      <c r="C44" s="3" t="s">
        <v>10</v>
      </c>
    </row>
    <row r="45" spans="1:3">
      <c r="A45" s="29" t="s">
        <v>166</v>
      </c>
      <c r="B45" s="29" t="s">
        <v>174</v>
      </c>
      <c r="C45" s="3" t="s">
        <v>13</v>
      </c>
    </row>
  </sheetData>
  <sortState ref="C17:C21">
    <sortCondition ref="C21"/>
  </sortState>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2"/>
  <dimension ref="B2:P40"/>
  <sheetViews>
    <sheetView showGridLines="0" showRowColHeaders="0" defaultGridColor="0" colorId="9" workbookViewId="0">
      <selection activeCell="E23" sqref="E23:F23"/>
    </sheetView>
  </sheetViews>
  <sheetFormatPr defaultRowHeight="14.25"/>
  <cols>
    <col min="1" max="1" width="2.85546875" style="582" customWidth="1"/>
    <col min="2" max="6" width="17.28515625" style="582" customWidth="1"/>
    <col min="7" max="7" width="6.85546875" style="582" customWidth="1"/>
    <col min="8" max="8" width="7.28515625" style="625" customWidth="1"/>
    <col min="9" max="9" width="6.5703125" style="625" customWidth="1"/>
    <col min="10" max="10" width="10.28515625" style="626" customWidth="1"/>
    <col min="11" max="11" width="0.28515625" style="626" customWidth="1"/>
    <col min="12" max="12" width="13.28515625" style="625" customWidth="1"/>
    <col min="13" max="13" width="0.28515625" style="584" customWidth="1"/>
    <col min="14" max="14" width="20.7109375" style="625" customWidth="1"/>
    <col min="15" max="15" width="3.7109375" style="627" customWidth="1"/>
    <col min="16" max="16" width="9.42578125" style="582" bestFit="1" customWidth="1"/>
    <col min="17" max="16384" width="9.140625" style="582"/>
  </cols>
  <sheetData>
    <row r="2" spans="2:15" ht="24" customHeight="1">
      <c r="B2" s="702" t="s">
        <v>206</v>
      </c>
      <c r="C2" s="703"/>
      <c r="D2" s="703"/>
      <c r="E2" s="703"/>
      <c r="F2" s="703"/>
      <c r="G2" s="703"/>
      <c r="H2" s="703"/>
      <c r="I2" s="703"/>
      <c r="J2" s="703"/>
      <c r="K2" s="703"/>
      <c r="L2" s="703"/>
      <c r="M2" s="703"/>
      <c r="N2" s="703"/>
      <c r="O2" s="704"/>
    </row>
    <row r="3" spans="2:15" ht="24" customHeight="1">
      <c r="B3" s="699" t="s">
        <v>208</v>
      </c>
      <c r="C3" s="700"/>
      <c r="D3" s="700"/>
      <c r="E3" s="700"/>
      <c r="F3" s="700"/>
      <c r="G3" s="700"/>
      <c r="H3" s="700"/>
      <c r="I3" s="700"/>
      <c r="J3" s="700"/>
      <c r="K3" s="700"/>
      <c r="L3" s="700"/>
      <c r="M3" s="700"/>
      <c r="N3" s="700"/>
      <c r="O3" s="701"/>
    </row>
    <row r="4" spans="2:15">
      <c r="B4" s="583"/>
      <c r="C4" s="584"/>
      <c r="D4" s="584"/>
      <c r="E4" s="584"/>
      <c r="F4" s="584"/>
      <c r="G4" s="584"/>
      <c r="H4" s="585"/>
      <c r="I4" s="585"/>
      <c r="J4" s="586"/>
      <c r="K4" s="586"/>
      <c r="L4" s="585"/>
      <c r="N4" s="585"/>
      <c r="O4" s="628"/>
    </row>
    <row r="5" spans="2:15" ht="15" customHeight="1">
      <c r="B5" s="583"/>
      <c r="C5" s="584"/>
      <c r="D5" s="584"/>
      <c r="E5" s="584"/>
      <c r="F5" s="584"/>
      <c r="G5" s="706" t="s">
        <v>1</v>
      </c>
      <c r="H5" s="708">
        <f>'Trend Data'!C2</f>
        <v>2009</v>
      </c>
      <c r="I5" s="708">
        <f>'Trend Data'!D2</f>
        <v>2010</v>
      </c>
      <c r="J5" s="708" t="s">
        <v>207</v>
      </c>
      <c r="K5" s="587"/>
      <c r="L5" s="696" t="str">
        <f>$I$5 &amp; " Top Spending"</f>
        <v>2010 Top Spending</v>
      </c>
      <c r="M5" s="697"/>
      <c r="N5" s="698"/>
      <c r="O5" s="628"/>
    </row>
    <row r="6" spans="2:15">
      <c r="B6" s="583"/>
      <c r="C6" s="584"/>
      <c r="D6" s="584"/>
      <c r="E6" s="584"/>
      <c r="F6" s="584"/>
      <c r="G6" s="707"/>
      <c r="H6" s="709"/>
      <c r="I6" s="709"/>
      <c r="J6" s="709"/>
      <c r="K6" s="588"/>
      <c r="L6" s="589" t="s">
        <v>355</v>
      </c>
      <c r="M6" s="590"/>
      <c r="N6" s="591" t="s">
        <v>356</v>
      </c>
      <c r="O6" s="628"/>
    </row>
    <row r="7" spans="2:15" ht="2.4500000000000002" customHeight="1">
      <c r="B7" s="583"/>
      <c r="C7" s="584"/>
      <c r="D7" s="584"/>
      <c r="E7" s="584"/>
      <c r="F7" s="584"/>
      <c r="G7" s="592"/>
      <c r="H7" s="593"/>
      <c r="I7" s="593"/>
      <c r="J7" s="594"/>
      <c r="K7" s="595"/>
      <c r="L7" s="596"/>
      <c r="M7" s="597"/>
      <c r="N7" s="585"/>
      <c r="O7" s="628"/>
    </row>
    <row r="8" spans="2:15">
      <c r="B8" s="583"/>
      <c r="C8" s="584"/>
      <c r="D8" s="584"/>
      <c r="E8" s="584"/>
      <c r="F8" s="584"/>
      <c r="G8" s="598" t="str">
        <f ca="1">IF(LEN('Trend Data'!B3)&gt;0,'Trend Data'!B3,"")</f>
        <v>Jan</v>
      </c>
      <c r="H8" s="599">
        <f ca="1">IF('Trend Data'!C3&gt;0,'Trend Data'!C3,"")</f>
        <v>1628</v>
      </c>
      <c r="I8" s="599">
        <f ca="1">IF('Trend Data'!D3&gt;0,'Trend Data'!D3,"")</f>
        <v>1877</v>
      </c>
      <c r="J8" s="600">
        <f ca="1">IF(ISERR(($I8-$H8)/$I8),"",($I8-$H8)/$I8)</f>
        <v>0.13265849760255727</v>
      </c>
      <c r="K8" s="601"/>
      <c r="L8" s="602" t="str">
        <f ca="1">SUBSTITUTE(TRIM('TopBottom ExpensesCAT'!Q$24)," ",", ")</f>
        <v>Home</v>
      </c>
      <c r="M8" s="597"/>
      <c r="N8" s="603">
        <f ca="1">'TopBottom ExpensesCAT'!Q$14/'1. Current Month Spending Trend'!I8</f>
        <v>0.45817794352690461</v>
      </c>
      <c r="O8" s="628"/>
    </row>
    <row r="9" spans="2:15">
      <c r="B9" s="583"/>
      <c r="C9" s="584"/>
      <c r="D9" s="584"/>
      <c r="E9" s="584"/>
      <c r="F9" s="584"/>
      <c r="G9" s="598" t="str">
        <f ca="1">IF(LEN('Trend Data'!B4)&gt;0,'Trend Data'!B4,"")</f>
        <v>Feb</v>
      </c>
      <c r="H9" s="599">
        <f ca="1">IF('Trend Data'!C4&gt;0,'Trend Data'!C4,"")</f>
        <v>2260</v>
      </c>
      <c r="I9" s="599">
        <f ca="1">IF('Trend Data'!D4&gt;0,'Trend Data'!D4,"")</f>
        <v>1413</v>
      </c>
      <c r="J9" s="600">
        <f t="shared" ref="J9:J19" ca="1" si="0">IF(ISERR(($I9-$H9)/$I9),"",($I9-$H9)/$I9)</f>
        <v>-0.59943382873319184</v>
      </c>
      <c r="K9" s="601"/>
      <c r="L9" s="602" t="str">
        <f ca="1">SUBSTITUTE(TRIM('TopBottom ExpensesCAT'!R$24)," ",", ")</f>
        <v>Home</v>
      </c>
      <c r="M9" s="597"/>
      <c r="N9" s="603">
        <f ca="1">'TopBottom ExpensesCAT'!R$14/'1. Current Month Spending Trend'!I9</f>
        <v>0.60863411181882521</v>
      </c>
      <c r="O9" s="628"/>
    </row>
    <row r="10" spans="2:15">
      <c r="B10" s="583"/>
      <c r="C10" s="584"/>
      <c r="D10" s="584"/>
      <c r="E10" s="584"/>
      <c r="F10" s="584"/>
      <c r="G10" s="598" t="str">
        <f ca="1">IF(LEN('Trend Data'!B5)&gt;0,'Trend Data'!B5,"")</f>
        <v>Mar</v>
      </c>
      <c r="H10" s="599">
        <f ca="1">IF('Trend Data'!C5&gt;0,'Trend Data'!C5,"")</f>
        <v>1555</v>
      </c>
      <c r="I10" s="599">
        <f ca="1">IF('Trend Data'!D5&gt;0,'Trend Data'!D5,"")</f>
        <v>2246</v>
      </c>
      <c r="J10" s="600">
        <f t="shared" ca="1" si="0"/>
        <v>0.30765805877114871</v>
      </c>
      <c r="K10" s="601"/>
      <c r="L10" s="602" t="str">
        <f ca="1">SUBSTITUTE(TRIM('TopBottom ExpensesCAT'!S$24)," ",", ")</f>
        <v>Home</v>
      </c>
      <c r="M10" s="597"/>
      <c r="N10" s="603">
        <f ca="1">'TopBottom ExpensesCAT'!S$14/'1. Current Month Spending Trend'!I10</f>
        <v>0.42742653606411396</v>
      </c>
      <c r="O10" s="628"/>
    </row>
    <row r="11" spans="2:15">
      <c r="B11" s="583"/>
      <c r="C11" s="584"/>
      <c r="D11" s="584"/>
      <c r="E11" s="584"/>
      <c r="F11" s="584"/>
      <c r="G11" s="598" t="str">
        <f ca="1">IF(LEN('Trend Data'!B6)&gt;0,'Trend Data'!B6,"")</f>
        <v>Apr</v>
      </c>
      <c r="H11" s="599">
        <f ca="1">IF('Trend Data'!C6&gt;0,'Trend Data'!C6,"")</f>
        <v>2082</v>
      </c>
      <c r="I11" s="599">
        <f ca="1">IF('Trend Data'!D6&gt;0,'Trend Data'!D6,"")</f>
        <v>1462</v>
      </c>
      <c r="J11" s="600">
        <f t="shared" ca="1" si="0"/>
        <v>-0.42407660738714092</v>
      </c>
      <c r="K11" s="601"/>
      <c r="L11" s="602" t="str">
        <f ca="1">SUBSTITUTE(TRIM('TopBottom ExpensesCAT'!T$24)," ",", ")</f>
        <v>Home</v>
      </c>
      <c r="M11" s="597"/>
      <c r="N11" s="603">
        <f ca="1">'TopBottom ExpensesCAT'!T$14/'1. Current Month Spending Trend'!I11</f>
        <v>0.60191518467852256</v>
      </c>
      <c r="O11" s="628"/>
    </row>
    <row r="12" spans="2:15">
      <c r="B12" s="583"/>
      <c r="C12" s="584"/>
      <c r="D12" s="584"/>
      <c r="E12" s="584"/>
      <c r="F12" s="584"/>
      <c r="G12" s="598" t="str">
        <f ca="1">IF(LEN('Trend Data'!B7)&gt;0,'Trend Data'!B7,"")</f>
        <v>May</v>
      </c>
      <c r="H12" s="599">
        <f ca="1">IF('Trend Data'!C7&gt;0,'Trend Data'!C7,"")</f>
        <v>2385</v>
      </c>
      <c r="I12" s="599">
        <f ca="1">IF('Trend Data'!D7&gt;0,'Trend Data'!D7,"")</f>
        <v>2046</v>
      </c>
      <c r="J12" s="600">
        <f t="shared" ca="1" si="0"/>
        <v>-0.16568914956011729</v>
      </c>
      <c r="K12" s="601"/>
      <c r="L12" s="602" t="str">
        <f ca="1">SUBSTITUTE(TRIM('TopBottom ExpensesCAT'!U$24)," ",", ")</f>
        <v>Home</v>
      </c>
      <c r="M12" s="597"/>
      <c r="N12" s="603">
        <f ca="1">'TopBottom ExpensesCAT'!U$14/'1. Current Month Spending Trend'!I12</f>
        <v>0.44086021505376344</v>
      </c>
      <c r="O12" s="628"/>
    </row>
    <row r="13" spans="2:15">
      <c r="B13" s="583"/>
      <c r="C13" s="584"/>
      <c r="D13" s="584"/>
      <c r="E13" s="584"/>
      <c r="F13" s="584"/>
      <c r="G13" s="598" t="str">
        <f ca="1">IF(LEN('Trend Data'!B8)&gt;0,'Trend Data'!B8,"")</f>
        <v/>
      </c>
      <c r="H13" s="599" t="str">
        <f ca="1">IF('Trend Data'!C8&gt;0,'Trend Data'!C8,"")</f>
        <v/>
      </c>
      <c r="I13" s="599" t="str">
        <f ca="1">IF('Trend Data'!D8&gt;0,'Trend Data'!D8,"")</f>
        <v/>
      </c>
      <c r="J13" s="600" t="str">
        <f t="shared" ca="1" si="0"/>
        <v/>
      </c>
      <c r="K13" s="600"/>
      <c r="L13" s="604" t="str">
        <f ca="1">SUBSTITUTE(TRIM('TopBottom ExpensesCAT'!V$24)," ",", ")</f>
        <v/>
      </c>
      <c r="N13" s="603" t="e">
        <f ca="1">'TopBottom ExpensesCAT'!V$14/'1. Current Month Spending Trend'!I13</f>
        <v>#VALUE!</v>
      </c>
      <c r="O13" s="628"/>
    </row>
    <row r="14" spans="2:15">
      <c r="B14" s="583"/>
      <c r="C14" s="584"/>
      <c r="D14" s="584"/>
      <c r="E14" s="584"/>
      <c r="F14" s="584"/>
      <c r="G14" s="598" t="str">
        <f ca="1">IF(LEN('Trend Data'!B9)&gt;0,'Trend Data'!B9,"")</f>
        <v/>
      </c>
      <c r="H14" s="599" t="str">
        <f ca="1">IF('Trend Data'!C9&gt;0,'Trend Data'!C9,"")</f>
        <v/>
      </c>
      <c r="I14" s="599" t="str">
        <f ca="1">IF('Trend Data'!D9&gt;0,'Trend Data'!D9,"")</f>
        <v/>
      </c>
      <c r="J14" s="600" t="str">
        <f t="shared" ca="1" si="0"/>
        <v/>
      </c>
      <c r="K14" s="600"/>
      <c r="L14" s="604" t="str">
        <f ca="1">SUBSTITUTE(TRIM('TopBottom ExpensesCAT'!W$24)," ",", ")</f>
        <v/>
      </c>
      <c r="N14" s="603" t="e">
        <f ca="1">'TopBottom ExpensesCAT'!W$14/'1. Current Month Spending Trend'!I14</f>
        <v>#VALUE!</v>
      </c>
      <c r="O14" s="628"/>
    </row>
    <row r="15" spans="2:15">
      <c r="B15" s="583"/>
      <c r="C15" s="584"/>
      <c r="D15" s="584"/>
      <c r="E15" s="584"/>
      <c r="F15" s="584"/>
      <c r="G15" s="598" t="str">
        <f ca="1">IF(LEN('Trend Data'!B10)&gt;0,'Trend Data'!B10,"")</f>
        <v/>
      </c>
      <c r="H15" s="599" t="str">
        <f ca="1">IF('Trend Data'!C10&gt;0,'Trend Data'!C10,"")</f>
        <v/>
      </c>
      <c r="I15" s="599" t="str">
        <f ca="1">IF('Trend Data'!D10&gt;0,'Trend Data'!D10,"")</f>
        <v/>
      </c>
      <c r="J15" s="600" t="str">
        <f t="shared" ca="1" si="0"/>
        <v/>
      </c>
      <c r="K15" s="600"/>
      <c r="L15" s="604" t="str">
        <f ca="1">SUBSTITUTE(TRIM('TopBottom ExpensesCAT'!X$24)," ",", ")</f>
        <v/>
      </c>
      <c r="N15" s="603" t="e">
        <f ca="1">'TopBottom ExpensesCAT'!X$14/'1. Current Month Spending Trend'!I15</f>
        <v>#VALUE!</v>
      </c>
      <c r="O15" s="628"/>
    </row>
    <row r="16" spans="2:15">
      <c r="B16" s="583"/>
      <c r="C16" s="584"/>
      <c r="D16" s="584"/>
      <c r="E16" s="584"/>
      <c r="F16" s="584"/>
      <c r="G16" s="598" t="str">
        <f ca="1">IF(LEN('Trend Data'!B11)&gt;0,'Trend Data'!B11,"")</f>
        <v/>
      </c>
      <c r="H16" s="599" t="str">
        <f ca="1">IF('Trend Data'!C11&gt;0,'Trend Data'!C11,"")</f>
        <v/>
      </c>
      <c r="I16" s="599" t="str">
        <f ca="1">IF('Trend Data'!D11&gt;0,'Trend Data'!D11,"")</f>
        <v/>
      </c>
      <c r="J16" s="600" t="str">
        <f t="shared" ca="1" si="0"/>
        <v/>
      </c>
      <c r="K16" s="600"/>
      <c r="L16" s="604" t="str">
        <f ca="1">SUBSTITUTE(TRIM('TopBottom ExpensesCAT'!Y$24)," ",", ")</f>
        <v/>
      </c>
      <c r="N16" s="603" t="e">
        <f ca="1">'TopBottom ExpensesCAT'!Y$14/'1. Current Month Spending Trend'!I16</f>
        <v>#VALUE!</v>
      </c>
      <c r="O16" s="628"/>
    </row>
    <row r="17" spans="2:16">
      <c r="B17" s="583"/>
      <c r="C17" s="584"/>
      <c r="D17" s="584"/>
      <c r="E17" s="584"/>
      <c r="F17" s="584"/>
      <c r="G17" s="598" t="str">
        <f ca="1">IF(LEN('Trend Data'!B12)&gt;0,'Trend Data'!B12,"")</f>
        <v/>
      </c>
      <c r="H17" s="599" t="str">
        <f ca="1">IF('Trend Data'!C12&gt;0,'Trend Data'!C12,"")</f>
        <v/>
      </c>
      <c r="I17" s="599" t="str">
        <f ca="1">IF('Trend Data'!D12&gt;0,'Trend Data'!D12,"")</f>
        <v/>
      </c>
      <c r="J17" s="600" t="str">
        <f t="shared" ca="1" si="0"/>
        <v/>
      </c>
      <c r="K17" s="600"/>
      <c r="L17" s="604" t="str">
        <f ca="1">SUBSTITUTE(TRIM('TopBottom ExpensesCAT'!Z$24)," ",", ")</f>
        <v/>
      </c>
      <c r="N17" s="603" t="e">
        <f ca="1">'TopBottom ExpensesCAT'!Z$14/'1. Current Month Spending Trend'!I17</f>
        <v>#VALUE!</v>
      </c>
      <c r="O17" s="628"/>
    </row>
    <row r="18" spans="2:16">
      <c r="B18" s="583"/>
      <c r="C18" s="584"/>
      <c r="D18" s="584"/>
      <c r="E18" s="584"/>
      <c r="F18" s="584"/>
      <c r="G18" s="598" t="str">
        <f ca="1">IF(LEN('Trend Data'!B13)&gt;0,'Trend Data'!B13,"")</f>
        <v/>
      </c>
      <c r="H18" s="599" t="str">
        <f ca="1">IF('Trend Data'!C13&gt;0,'Trend Data'!C13,"")</f>
        <v/>
      </c>
      <c r="I18" s="599" t="str">
        <f ca="1">IF('Trend Data'!D13&gt;0,'Trend Data'!D13,"")</f>
        <v/>
      </c>
      <c r="J18" s="600" t="str">
        <f t="shared" ca="1" si="0"/>
        <v/>
      </c>
      <c r="K18" s="600"/>
      <c r="L18" s="604" t="str">
        <f ca="1">SUBSTITUTE(TRIM('TopBottom ExpensesCAT'!AA$24)," ",", ")</f>
        <v/>
      </c>
      <c r="N18" s="603" t="e">
        <f ca="1">'TopBottom ExpensesCAT'!AA$14/'1. Current Month Spending Trend'!I18</f>
        <v>#VALUE!</v>
      </c>
      <c r="O18" s="628"/>
    </row>
    <row r="19" spans="2:16">
      <c r="B19" s="583"/>
      <c r="C19" s="584"/>
      <c r="D19" s="584"/>
      <c r="E19" s="584"/>
      <c r="F19" s="584"/>
      <c r="G19" s="598" t="str">
        <f ca="1">IF(LEN('Trend Data'!B14)&gt;0,'Trend Data'!B14,"")</f>
        <v/>
      </c>
      <c r="H19" s="599" t="str">
        <f ca="1">IF('Trend Data'!C14&gt;0,'Trend Data'!C14,"")</f>
        <v/>
      </c>
      <c r="I19" s="599" t="str">
        <f ca="1">IF('Trend Data'!D14&gt;0,'Trend Data'!D14,"")</f>
        <v/>
      </c>
      <c r="J19" s="600" t="str">
        <f t="shared" ca="1" si="0"/>
        <v/>
      </c>
      <c r="K19" s="600"/>
      <c r="L19" s="604" t="str">
        <f ca="1">SUBSTITUTE(TRIM('TopBottom ExpensesCAT'!AB$24)," ",", ")</f>
        <v/>
      </c>
      <c r="N19" s="603" t="e">
        <f ca="1">'TopBottom ExpensesCAT'!AB$14/'1. Current Month Spending Trend'!I19</f>
        <v>#VALUE!</v>
      </c>
      <c r="O19" s="628"/>
    </row>
    <row r="20" spans="2:16">
      <c r="B20" s="605"/>
      <c r="C20" s="606"/>
      <c r="D20" s="606"/>
      <c r="E20" s="606"/>
      <c r="F20" s="606"/>
      <c r="G20" s="606"/>
      <c r="H20" s="607"/>
      <c r="I20" s="607"/>
      <c r="J20" s="608"/>
      <c r="K20" s="608"/>
      <c r="L20" s="607"/>
      <c r="M20" s="606"/>
      <c r="N20" s="607"/>
      <c r="O20" s="638"/>
    </row>
    <row r="22" spans="2:16" ht="24" customHeight="1">
      <c r="B22" s="702" t="s">
        <v>206</v>
      </c>
      <c r="C22" s="703"/>
      <c r="D22" s="703"/>
      <c r="E22" s="703"/>
      <c r="F22" s="703"/>
      <c r="G22" s="703"/>
      <c r="H22" s="703"/>
      <c r="I22" s="703"/>
      <c r="J22" s="703"/>
      <c r="K22" s="703"/>
      <c r="L22" s="703"/>
      <c r="M22" s="703"/>
      <c r="N22" s="703"/>
      <c r="O22" s="704"/>
    </row>
    <row r="23" spans="2:16" ht="24" customHeight="1">
      <c r="B23" s="609"/>
      <c r="C23" s="610"/>
      <c r="D23" s="610"/>
      <c r="E23" s="705" t="s">
        <v>128</v>
      </c>
      <c r="F23" s="705"/>
      <c r="G23" s="611"/>
      <c r="H23" s="611"/>
      <c r="I23" s="611"/>
      <c r="J23" s="611"/>
      <c r="K23" s="611"/>
      <c r="L23" s="611"/>
      <c r="M23" s="611"/>
      <c r="N23" s="611"/>
      <c r="O23" s="691"/>
    </row>
    <row r="24" spans="2:16">
      <c r="B24" s="583"/>
      <c r="C24" s="584"/>
      <c r="D24" s="584"/>
      <c r="E24" s="584"/>
      <c r="F24" s="584"/>
      <c r="G24" s="584"/>
      <c r="H24" s="688"/>
      <c r="I24" s="585"/>
      <c r="J24" s="586"/>
      <c r="K24" s="586"/>
      <c r="L24" s="585"/>
      <c r="N24" s="585"/>
      <c r="O24" s="628"/>
    </row>
    <row r="25" spans="2:16" ht="15" customHeight="1">
      <c r="B25" s="583"/>
      <c r="C25" s="584"/>
      <c r="D25" s="584"/>
      <c r="E25" s="584"/>
      <c r="F25" s="584"/>
      <c r="G25" s="706" t="s">
        <v>1</v>
      </c>
      <c r="H25" s="708">
        <f>'Trend Data'!F2</f>
        <v>2009</v>
      </c>
      <c r="I25" s="708">
        <f>'Trend Data'!G2</f>
        <v>2010</v>
      </c>
      <c r="J25" s="711" t="s">
        <v>207</v>
      </c>
      <c r="K25" s="612"/>
      <c r="L25" s="710" t="str">
        <f>$I$5 &amp; " Top Spending"</f>
        <v>2010 Top Spending</v>
      </c>
      <c r="M25" s="697"/>
      <c r="N25" s="698"/>
      <c r="O25" s="628"/>
    </row>
    <row r="26" spans="2:16">
      <c r="B26" s="583"/>
      <c r="C26" s="584"/>
      <c r="D26" s="584"/>
      <c r="E26" s="584"/>
      <c r="F26" s="584"/>
      <c r="G26" s="707"/>
      <c r="H26" s="709"/>
      <c r="I26" s="709"/>
      <c r="J26" s="712"/>
      <c r="K26" s="613"/>
      <c r="L26" s="614" t="s">
        <v>357</v>
      </c>
      <c r="M26" s="590"/>
      <c r="N26" s="591" t="str">
        <f>"Vs. All " &amp; E23 &amp; " Expenses"</f>
        <v>Vs. All Home Expenses</v>
      </c>
      <c r="O26" s="628"/>
    </row>
    <row r="27" spans="2:16" ht="2.4500000000000002" customHeight="1">
      <c r="B27" s="583"/>
      <c r="C27" s="584"/>
      <c r="D27" s="584"/>
      <c r="E27" s="584"/>
      <c r="F27" s="584"/>
      <c r="G27" s="615"/>
      <c r="H27" s="616"/>
      <c r="I27" s="616"/>
      <c r="J27" s="617"/>
      <c r="K27" s="618"/>
      <c r="L27" s="585"/>
      <c r="N27" s="585"/>
      <c r="O27" s="628"/>
    </row>
    <row r="28" spans="2:16">
      <c r="B28" s="583"/>
      <c r="C28" s="584"/>
      <c r="D28" s="584"/>
      <c r="E28" s="584"/>
      <c r="F28" s="584"/>
      <c r="G28" s="592" t="str">
        <f ca="1">IF(LEN('Trend Data'!B3)&gt;0,'Trend Data'!B3,"")</f>
        <v>Jan</v>
      </c>
      <c r="H28" s="619">
        <f ca="1">IF(LEN('Trend Data'!F3)&gt;0,'Trend Data'!F3,"")</f>
        <v>882</v>
      </c>
      <c r="I28" s="619">
        <f ca="1">IF(LEN('Trend Data'!G3)&gt;0,'Trend Data'!G3,"")</f>
        <v>860</v>
      </c>
      <c r="J28" s="689">
        <f ca="1">IF((H28=0)*(I28=0),0,IF(ISERR(($I28-$H28)/$I28),"",($I28-$H28)/$I28))</f>
        <v>-2.5581395348837209E-2</v>
      </c>
      <c r="K28" s="621"/>
      <c r="L28" s="604" t="str">
        <f ca="1">SUBSTITUTE(TRIM('TopBottom ExpensesItem'!R$26)," ",", ")</f>
        <v>Rental</v>
      </c>
      <c r="N28" s="603">
        <f ca="1">'TopBottom ExpensesItem'!R$17/'1. Current Month Spending Trend'!I28</f>
        <v>1</v>
      </c>
      <c r="O28" s="628" t="str">
        <f ca="1">IF(ISERR(N28),ERROR.TYPE(N28),"")</f>
        <v/>
      </c>
      <c r="P28" s="690"/>
    </row>
    <row r="29" spans="2:16">
      <c r="B29" s="583"/>
      <c r="C29" s="584"/>
      <c r="D29" s="584"/>
      <c r="E29" s="584"/>
      <c r="F29" s="584"/>
      <c r="G29" s="592" t="str">
        <f ca="1">IF(LEN('Trend Data'!B4)&gt;0,'Trend Data'!B4,"")</f>
        <v>Feb</v>
      </c>
      <c r="H29" s="619">
        <f ca="1">IF(LEN('Trend Data'!F4)&gt;0,'Trend Data'!F4,"")</f>
        <v>860</v>
      </c>
      <c r="I29" s="619">
        <f ca="1">IF('Trend Data'!G4&gt;=0,'Trend Data'!G4,"")</f>
        <v>860</v>
      </c>
      <c r="J29" s="689">
        <f t="shared" ref="J29:J39" ca="1" si="1">IF((H29=0)*(I29=0),0,IF(ISERR(($I29-$H29)/$I29),"",($I29-$H29)/$I29))</f>
        <v>0</v>
      </c>
      <c r="K29" s="621"/>
      <c r="L29" s="604" t="str">
        <f ca="1">SUBSTITUTE(TRIM('TopBottom ExpensesItem'!S$26)," ",", ")</f>
        <v>Rental</v>
      </c>
      <c r="N29" s="603">
        <f ca="1">'TopBottom ExpensesItem'!S$17/'1. Current Month Spending Trend'!I29</f>
        <v>1</v>
      </c>
      <c r="O29" s="628" t="str">
        <f t="shared" ref="O29:O31" ca="1" si="2">IF(ISERR(N29),ERROR.TYPE(N29),"")</f>
        <v/>
      </c>
    </row>
    <row r="30" spans="2:16">
      <c r="B30" s="583"/>
      <c r="C30" s="584"/>
      <c r="D30" s="584"/>
      <c r="E30" s="584"/>
      <c r="F30" s="584"/>
      <c r="G30" s="592" t="str">
        <f ca="1">IF(LEN('Trend Data'!B5)&gt;0,'Trend Data'!B5,"")</f>
        <v>Mar</v>
      </c>
      <c r="H30" s="619">
        <f ca="1">IF(LEN('Trend Data'!F5)&gt;0,'Trend Data'!F5,"")</f>
        <v>1002</v>
      </c>
      <c r="I30" s="619">
        <f ca="1">IF('Trend Data'!G5&gt;=0,'Trend Data'!G5,"")</f>
        <v>960</v>
      </c>
      <c r="J30" s="689">
        <f t="shared" ca="1" si="1"/>
        <v>-4.3749999999999997E-2</v>
      </c>
      <c r="K30" s="621"/>
      <c r="L30" s="604" t="str">
        <f ca="1">SUBSTITUTE(TRIM('TopBottom ExpensesItem'!T$26)," ",", ")</f>
        <v>Rental</v>
      </c>
      <c r="N30" s="603">
        <f ca="1">'TopBottom ExpensesItem'!T$17/'1. Current Month Spending Trend'!I30</f>
        <v>0.91666666666666663</v>
      </c>
      <c r="O30" s="628" t="str">
        <f t="shared" ca="1" si="2"/>
        <v/>
      </c>
    </row>
    <row r="31" spans="2:16">
      <c r="B31" s="583"/>
      <c r="C31" s="584"/>
      <c r="D31" s="584"/>
      <c r="E31" s="584"/>
      <c r="F31" s="584"/>
      <c r="G31" s="592" t="str">
        <f ca="1">IF(LEN('Trend Data'!B6)&gt;0,'Trend Data'!B6,"")</f>
        <v>Apr</v>
      </c>
      <c r="H31" s="619">
        <f ca="1">IF(LEN('Trend Data'!F6)&gt;0,'Trend Data'!F6,"")</f>
        <v>860</v>
      </c>
      <c r="I31" s="619">
        <f ca="1">IF('Trend Data'!G6&gt;=0,'Trend Data'!G6,"")</f>
        <v>880</v>
      </c>
      <c r="J31" s="689">
        <f t="shared" ca="1" si="1"/>
        <v>2.2727272727272728E-2</v>
      </c>
      <c r="K31" s="621"/>
      <c r="L31" s="604" t="str">
        <f ca="1">SUBSTITUTE(TRIM('TopBottom ExpensesItem'!U$26)," ",", ")</f>
        <v>Rental</v>
      </c>
      <c r="N31" s="603">
        <f ca="1">'TopBottom ExpensesItem'!U$17/'1. Current Month Spending Trend'!I31</f>
        <v>1</v>
      </c>
      <c r="O31" s="628" t="str">
        <f t="shared" ca="1" si="2"/>
        <v/>
      </c>
    </row>
    <row r="32" spans="2:16">
      <c r="B32" s="583"/>
      <c r="C32" s="584"/>
      <c r="D32" s="584"/>
      <c r="E32" s="584"/>
      <c r="F32" s="584"/>
      <c r="G32" s="592" t="str">
        <f ca="1">IF(LEN('Trend Data'!B7)&gt;0,'Trend Data'!B7,"")</f>
        <v>May</v>
      </c>
      <c r="H32" s="619">
        <f ca="1">IF(LEN('Trend Data'!F7)&gt;0,'Trend Data'!F7,"")</f>
        <v>860</v>
      </c>
      <c r="I32" s="619">
        <f ca="1">IF('Trend Data'!G7&gt;=0,'Trend Data'!G7,"")</f>
        <v>902</v>
      </c>
      <c r="J32" s="689">
        <f t="shared" ca="1" si="1"/>
        <v>4.6563192904656318E-2</v>
      </c>
      <c r="K32" s="623"/>
      <c r="L32" s="604" t="str">
        <f ca="1">SUBSTITUTE(TRIM('TopBottom ExpensesItem'!V$26)," ",", ")</f>
        <v>Rental</v>
      </c>
      <c r="N32" s="603">
        <f ca="1">'TopBottom ExpensesItem'!V$17/'1. Current Month Spending Trend'!I32</f>
        <v>0.97560975609756095</v>
      </c>
      <c r="O32" s="628" t="str">
        <f ca="1">IF(ISERR(N32),ERROR.TYPE(N32),"")</f>
        <v/>
      </c>
    </row>
    <row r="33" spans="2:16">
      <c r="B33" s="583"/>
      <c r="C33" s="584"/>
      <c r="D33" s="584"/>
      <c r="E33" s="584"/>
      <c r="F33" s="584"/>
      <c r="G33" s="592" t="str">
        <f ca="1">IF(LEN('Trend Data'!B8)&gt;0,'Trend Data'!B8,"")</f>
        <v/>
      </c>
      <c r="H33" s="619" t="str">
        <f ca="1">IF(LEN('Trend Data'!F8)&gt;0,'Trend Data'!F8,"")</f>
        <v/>
      </c>
      <c r="I33" s="619" t="str">
        <f ca="1">IF('Trend Data'!G8&gt;=0,'Trend Data'!G8,"")</f>
        <v/>
      </c>
      <c r="J33" s="620" t="str">
        <f t="shared" ca="1" si="1"/>
        <v/>
      </c>
      <c r="K33" s="624"/>
      <c r="L33" s="604" t="str">
        <f ca="1">SUBSTITUTE(TRIM('TopBottom ExpensesItem'!W$26)," ",", ")</f>
        <v/>
      </c>
      <c r="N33" s="603" t="e">
        <f ca="1">'TopBottom ExpensesItem'!W$17/'1. Current Month Spending Trend'!I33</f>
        <v>#VALUE!</v>
      </c>
      <c r="O33" s="628">
        <f t="shared" ref="O33:O39" ca="1" si="3">IF(ISERR(N33),ERROR.TYPE(N33),"")</f>
        <v>3</v>
      </c>
      <c r="P33" s="690"/>
    </row>
    <row r="34" spans="2:16">
      <c r="B34" s="583"/>
      <c r="C34" s="584"/>
      <c r="D34" s="584"/>
      <c r="E34" s="584"/>
      <c r="F34" s="584"/>
      <c r="G34" s="592" t="str">
        <f ca="1">IF(LEN('Trend Data'!B9)&gt;0,'Trend Data'!B9,"")</f>
        <v/>
      </c>
      <c r="H34" s="619" t="str">
        <f ca="1">IF(LEN('Trend Data'!F9)&gt;0,'Trend Data'!F9,"")</f>
        <v/>
      </c>
      <c r="I34" s="619" t="str">
        <f ca="1">IF('Trend Data'!G9&gt;=0,'Trend Data'!G9,"")</f>
        <v/>
      </c>
      <c r="J34" s="620" t="str">
        <f t="shared" ca="1" si="1"/>
        <v/>
      </c>
      <c r="K34" s="624"/>
      <c r="L34" s="604" t="str">
        <f ca="1">SUBSTITUTE(TRIM('TopBottom ExpensesItem'!X$26)," ",", ")</f>
        <v/>
      </c>
      <c r="N34" s="603" t="e">
        <f ca="1">'TopBottom ExpensesItem'!X$17/'1. Current Month Spending Trend'!I34</f>
        <v>#VALUE!</v>
      </c>
      <c r="O34" s="628">
        <f t="shared" ca="1" si="3"/>
        <v>3</v>
      </c>
    </row>
    <row r="35" spans="2:16">
      <c r="B35" s="583"/>
      <c r="C35" s="584"/>
      <c r="D35" s="584"/>
      <c r="E35" s="584"/>
      <c r="F35" s="584"/>
      <c r="G35" s="592" t="str">
        <f ca="1">IF(LEN('Trend Data'!B10)&gt;0,'Trend Data'!B10,"")</f>
        <v/>
      </c>
      <c r="H35" s="619" t="str">
        <f ca="1">IF(LEN('Trend Data'!F10)&gt;0,'Trend Data'!F10,"")</f>
        <v/>
      </c>
      <c r="I35" s="619" t="str">
        <f ca="1">IF('Trend Data'!G10&gt;=0,'Trend Data'!G10,"")</f>
        <v/>
      </c>
      <c r="J35" s="620" t="str">
        <f t="shared" ca="1" si="1"/>
        <v/>
      </c>
      <c r="K35" s="624"/>
      <c r="L35" s="604" t="str">
        <f ca="1">SUBSTITUTE(TRIM('TopBottom ExpensesItem'!Y$26)," ",", ")</f>
        <v/>
      </c>
      <c r="N35" s="603" t="e">
        <f ca="1">'TopBottom ExpensesItem'!Y$17/'1. Current Month Spending Trend'!I35</f>
        <v>#VALUE!</v>
      </c>
      <c r="O35" s="628">
        <f t="shared" ca="1" si="3"/>
        <v>3</v>
      </c>
    </row>
    <row r="36" spans="2:16">
      <c r="B36" s="583"/>
      <c r="C36" s="584"/>
      <c r="D36" s="584"/>
      <c r="E36" s="584"/>
      <c r="F36" s="584"/>
      <c r="G36" s="592" t="str">
        <f ca="1">IF(LEN('Trend Data'!B11)&gt;0,'Trend Data'!B11,"")</f>
        <v/>
      </c>
      <c r="H36" s="619" t="str">
        <f ca="1">IF(LEN('Trend Data'!F11)&gt;0,'Trend Data'!F11,"")</f>
        <v/>
      </c>
      <c r="I36" s="619" t="str">
        <f ca="1">IF('Trend Data'!G11&gt;=0,'Trend Data'!G11,"")</f>
        <v/>
      </c>
      <c r="J36" s="620" t="str">
        <f t="shared" ca="1" si="1"/>
        <v/>
      </c>
      <c r="K36" s="624"/>
      <c r="L36" s="604" t="str">
        <f ca="1">SUBSTITUTE(TRIM('TopBottom ExpensesItem'!Z$26)," ",", ")</f>
        <v/>
      </c>
      <c r="N36" s="603" t="e">
        <f ca="1">'TopBottom ExpensesItem'!Z$17/'1. Current Month Spending Trend'!I36</f>
        <v>#VALUE!</v>
      </c>
      <c r="O36" s="628">
        <f t="shared" ca="1" si="3"/>
        <v>3</v>
      </c>
    </row>
    <row r="37" spans="2:16">
      <c r="B37" s="583"/>
      <c r="C37" s="584"/>
      <c r="D37" s="584"/>
      <c r="E37" s="584"/>
      <c r="F37" s="584"/>
      <c r="G37" s="592" t="str">
        <f ca="1">IF(LEN('Trend Data'!B12)&gt;0,'Trend Data'!B12,"")</f>
        <v/>
      </c>
      <c r="H37" s="619" t="str">
        <f ca="1">IF(LEN('Trend Data'!F12)&gt;0,'Trend Data'!F12,"")</f>
        <v/>
      </c>
      <c r="I37" s="619" t="str">
        <f ca="1">IF('Trend Data'!G12&gt;=0,'Trend Data'!G12,"")</f>
        <v/>
      </c>
      <c r="J37" s="620" t="str">
        <f t="shared" ca="1" si="1"/>
        <v/>
      </c>
      <c r="K37" s="624"/>
      <c r="L37" s="604" t="str">
        <f ca="1">SUBSTITUTE(TRIM('TopBottom ExpensesItem'!AA$26)," ",", ")</f>
        <v/>
      </c>
      <c r="N37" s="603" t="e">
        <f ca="1">'TopBottom ExpensesItem'!AA$17/'1. Current Month Spending Trend'!I37</f>
        <v>#VALUE!</v>
      </c>
      <c r="O37" s="628">
        <f t="shared" ca="1" si="3"/>
        <v>3</v>
      </c>
    </row>
    <row r="38" spans="2:16">
      <c r="B38" s="583"/>
      <c r="C38" s="584"/>
      <c r="D38" s="584"/>
      <c r="E38" s="584"/>
      <c r="F38" s="584"/>
      <c r="G38" s="592" t="str">
        <f ca="1">IF(LEN('Trend Data'!B13)&gt;0,'Trend Data'!B13,"")</f>
        <v/>
      </c>
      <c r="H38" s="619" t="str">
        <f ca="1">IF(LEN('Trend Data'!F13)&gt;0,'Trend Data'!F13,"")</f>
        <v/>
      </c>
      <c r="I38" s="619" t="str">
        <f ca="1">IF('Trend Data'!G13&gt;=0,'Trend Data'!G13,"")</f>
        <v/>
      </c>
      <c r="J38" s="620" t="str">
        <f t="shared" ca="1" si="1"/>
        <v/>
      </c>
      <c r="K38" s="624"/>
      <c r="L38" s="604" t="str">
        <f ca="1">SUBSTITUTE(TRIM('TopBottom ExpensesItem'!AB$26)," ",", ")</f>
        <v/>
      </c>
      <c r="N38" s="603" t="e">
        <f ca="1">'TopBottom ExpensesItem'!AB$17/'1. Current Month Spending Trend'!I38</f>
        <v>#VALUE!</v>
      </c>
      <c r="O38" s="628">
        <f t="shared" ca="1" si="3"/>
        <v>3</v>
      </c>
    </row>
    <row r="39" spans="2:16">
      <c r="B39" s="583"/>
      <c r="C39" s="584"/>
      <c r="D39" s="584"/>
      <c r="E39" s="584"/>
      <c r="F39" s="584"/>
      <c r="G39" s="592" t="str">
        <f ca="1">IF(LEN('Trend Data'!B14)&gt;0,'Trend Data'!B14,"")</f>
        <v/>
      </c>
      <c r="H39" s="619" t="str">
        <f ca="1">IF(LEN('Trend Data'!F14)&gt;0,'Trend Data'!F14,"")</f>
        <v/>
      </c>
      <c r="I39" s="619" t="str">
        <f ca="1">IF('Trend Data'!G14&gt;=0,'Trend Data'!G14,"")</f>
        <v/>
      </c>
      <c r="J39" s="620" t="str">
        <f t="shared" ca="1" si="1"/>
        <v/>
      </c>
      <c r="K39" s="624"/>
      <c r="L39" s="604" t="str">
        <f ca="1">SUBSTITUTE(TRIM('TopBottom ExpensesItem'!AC$26)," ",", ")</f>
        <v/>
      </c>
      <c r="N39" s="603" t="e">
        <f ca="1">'TopBottom ExpensesItem'!AC$17/'1. Current Month Spending Trend'!I39</f>
        <v>#VALUE!</v>
      </c>
      <c r="O39" s="628">
        <f t="shared" ca="1" si="3"/>
        <v>3</v>
      </c>
    </row>
    <row r="40" spans="2:16">
      <c r="B40" s="605"/>
      <c r="C40" s="606"/>
      <c r="D40" s="606"/>
      <c r="E40" s="606"/>
      <c r="F40" s="606"/>
      <c r="G40" s="606"/>
      <c r="H40" s="607"/>
      <c r="I40" s="607"/>
      <c r="J40" s="608"/>
      <c r="K40" s="608"/>
      <c r="L40" s="607"/>
      <c r="M40" s="606"/>
      <c r="N40" s="607"/>
      <c r="O40" s="638"/>
    </row>
  </sheetData>
  <sheetProtection sheet="1" objects="1" scenarios="1" selectLockedCells="1"/>
  <mergeCells count="14">
    <mergeCell ref="L25:N25"/>
    <mergeCell ref="G25:G26"/>
    <mergeCell ref="H25:H26"/>
    <mergeCell ref="I25:I26"/>
    <mergeCell ref="J25:J26"/>
    <mergeCell ref="L5:N5"/>
    <mergeCell ref="B3:O3"/>
    <mergeCell ref="B22:O22"/>
    <mergeCell ref="B2:O2"/>
    <mergeCell ref="E23:F23"/>
    <mergeCell ref="G5:G6"/>
    <mergeCell ref="H5:H6"/>
    <mergeCell ref="I5:I6"/>
    <mergeCell ref="J5:J6"/>
  </mergeCells>
  <conditionalFormatting sqref="G8:K19">
    <cfRule type="containsBlanks" dxfId="68" priority="18" stopIfTrue="1">
      <formula>LEN(TRIM(G8))=0</formula>
    </cfRule>
    <cfRule type="expression" dxfId="67" priority="19" stopIfTrue="1">
      <formula>$J8=0</formula>
    </cfRule>
    <cfRule type="expression" dxfId="66" priority="20" stopIfTrue="1">
      <formula>$J8&lt;0</formula>
    </cfRule>
    <cfRule type="expression" dxfId="65" priority="21" stopIfTrue="1">
      <formula>$J8&gt;0</formula>
    </cfRule>
  </conditionalFormatting>
  <conditionalFormatting sqref="G28:K39">
    <cfRule type="expression" dxfId="64" priority="13" stopIfTrue="1">
      <formula>AND($H28=0,$I28=0)</formula>
    </cfRule>
    <cfRule type="expression" dxfId="63" priority="22" stopIfTrue="1">
      <formula>$J28&lt;0</formula>
    </cfRule>
    <cfRule type="expression" dxfId="62" priority="23" stopIfTrue="1">
      <formula>$J28&gt;0</formula>
    </cfRule>
  </conditionalFormatting>
  <conditionalFormatting sqref="H28:K39">
    <cfRule type="expression" dxfId="61" priority="17" stopIfTrue="1">
      <formula>$J28=""</formula>
    </cfRule>
  </conditionalFormatting>
  <conditionalFormatting sqref="G28:G39">
    <cfRule type="expression" dxfId="60" priority="16" stopIfTrue="1">
      <formula>$J28=""</formula>
    </cfRule>
  </conditionalFormatting>
  <conditionalFormatting sqref="L8:L19">
    <cfRule type="expression" dxfId="59" priority="12" stopIfTrue="1">
      <formula>LEN($L8)&gt;0</formula>
    </cfRule>
  </conditionalFormatting>
  <conditionalFormatting sqref="N8:N19">
    <cfRule type="containsErrors" dxfId="58" priority="10" stopIfTrue="1">
      <formula>ISERROR(N8)</formula>
    </cfRule>
    <cfRule type="cellIs" dxfId="57" priority="11" stopIfTrue="1" operator="greaterThan">
      <formula>0</formula>
    </cfRule>
  </conditionalFormatting>
  <conditionalFormatting sqref="L28">
    <cfRule type="expression" dxfId="56" priority="9" stopIfTrue="1">
      <formula>LEN($L28)&gt;0</formula>
    </cfRule>
  </conditionalFormatting>
  <conditionalFormatting sqref="L29">
    <cfRule type="expression" dxfId="55" priority="8" stopIfTrue="1">
      <formula>LEN($L29)&gt;0</formula>
    </cfRule>
  </conditionalFormatting>
  <conditionalFormatting sqref="L30:L38">
    <cfRule type="expression" dxfId="54" priority="7" stopIfTrue="1">
      <formula>LEN($L30)&gt;0</formula>
    </cfRule>
  </conditionalFormatting>
  <conditionalFormatting sqref="L39">
    <cfRule type="expression" dxfId="53" priority="6" stopIfTrue="1">
      <formula>LEN($L39)&gt;0</formula>
    </cfRule>
  </conditionalFormatting>
  <conditionalFormatting sqref="N28:N39">
    <cfRule type="cellIs" dxfId="52" priority="5" stopIfTrue="1" operator="greaterThan">
      <formula>0</formula>
    </cfRule>
  </conditionalFormatting>
  <conditionalFormatting sqref="L28:N39">
    <cfRule type="expression" dxfId="51" priority="2" stopIfTrue="1">
      <formula>$O28=2</formula>
    </cfRule>
    <cfRule type="expression" dxfId="50" priority="1" stopIfTrue="1">
      <formula>$O28=3</formula>
    </cfRule>
  </conditionalFormatting>
  <dataValidations count="1">
    <dataValidation type="list" allowBlank="1" showInputMessage="1" showErrorMessage="1" sqref="E23">
      <formula1>ExpensesCat_Column_ExpensesCAT</formula1>
    </dataValidation>
  </dataValidations>
  <pageMargins left="0.7" right="0.7" top="0.75" bottom="0.75" header="0.3" footer="0.3"/>
  <pageSetup paperSize="9" orientation="portrait" horizontalDpi="4294967293" verticalDpi="0" r:id="rId1"/>
  <drawing r:id="rId2"/>
</worksheet>
</file>

<file path=xl/worksheets/sheet20.xml><?xml version="1.0" encoding="utf-8"?>
<worksheet xmlns="http://schemas.openxmlformats.org/spreadsheetml/2006/main" xmlns:r="http://schemas.openxmlformats.org/officeDocument/2006/relationships">
  <sheetPr codeName="Sheet12"/>
  <dimension ref="A1:B6"/>
  <sheetViews>
    <sheetView workbookViewId="0">
      <selection activeCell="B6" sqref="B6"/>
    </sheetView>
  </sheetViews>
  <sheetFormatPr defaultRowHeight="11.25"/>
  <cols>
    <col min="1" max="1" width="14.7109375" style="29" bestFit="1" customWidth="1"/>
    <col min="2" max="2" width="11.28515625" style="3" bestFit="1" customWidth="1"/>
    <col min="3" max="16384" width="9.140625" style="3"/>
  </cols>
  <sheetData>
    <row r="1" spans="1:2">
      <c r="A1" s="28" t="s">
        <v>90</v>
      </c>
      <c r="B1" s="23" t="s">
        <v>91</v>
      </c>
    </row>
    <row r="2" spans="1:2">
      <c r="A2" s="29" t="s">
        <v>0</v>
      </c>
      <c r="B2" s="3" t="s">
        <v>119</v>
      </c>
    </row>
    <row r="3" spans="1:2">
      <c r="A3" s="29" t="s">
        <v>3</v>
      </c>
      <c r="B3" s="3" t="s">
        <v>24</v>
      </c>
    </row>
    <row r="4" spans="1:2">
      <c r="A4" s="29" t="s">
        <v>4</v>
      </c>
      <c r="B4" s="3" t="s">
        <v>23</v>
      </c>
    </row>
    <row r="5" spans="1:2">
      <c r="A5" s="29" t="s">
        <v>5</v>
      </c>
      <c r="B5" s="3" t="s">
        <v>33</v>
      </c>
    </row>
    <row r="6" spans="1:2">
      <c r="A6" s="29" t="s">
        <v>11</v>
      </c>
      <c r="B6" s="3" t="s">
        <v>10</v>
      </c>
    </row>
  </sheetData>
  <sortState ref="B2:B6">
    <sortCondition ref="B2"/>
  </sortState>
  <pageMargins left="0.7" right="0.7" top="0.75" bottom="0.75" header="0.3" footer="0.3"/>
</worksheet>
</file>

<file path=xl/worksheets/sheet21.xml><?xml version="1.0" encoding="utf-8"?>
<worksheet xmlns="http://schemas.openxmlformats.org/spreadsheetml/2006/main" xmlns:r="http://schemas.openxmlformats.org/officeDocument/2006/relationships">
  <sheetPr codeName="Sheet13"/>
  <dimension ref="A1:C15"/>
  <sheetViews>
    <sheetView workbookViewId="0">
      <selection activeCell="K52" sqref="K52"/>
    </sheetView>
  </sheetViews>
  <sheetFormatPr defaultRowHeight="11.25"/>
  <cols>
    <col min="1" max="1" width="14.7109375" style="2" bestFit="1" customWidth="1"/>
    <col min="2" max="2" width="10.28515625" style="2" bestFit="1" customWidth="1"/>
    <col min="3" max="3" width="12.7109375" style="1" bestFit="1" customWidth="1"/>
    <col min="4" max="16384" width="9.140625" style="1"/>
  </cols>
  <sheetData>
    <row r="1" spans="1:3">
      <c r="A1" s="28" t="s">
        <v>90</v>
      </c>
      <c r="B1" s="28" t="s">
        <v>93</v>
      </c>
      <c r="C1" s="23" t="s">
        <v>94</v>
      </c>
    </row>
    <row r="2" spans="1:3">
      <c r="A2" s="2" t="s">
        <v>0</v>
      </c>
      <c r="B2" s="2" t="s">
        <v>25</v>
      </c>
      <c r="C2" s="1" t="s">
        <v>120</v>
      </c>
    </row>
    <row r="3" spans="1:3">
      <c r="A3" s="2" t="s">
        <v>0</v>
      </c>
      <c r="B3" s="2" t="s">
        <v>31</v>
      </c>
      <c r="C3" s="1" t="s">
        <v>121</v>
      </c>
    </row>
    <row r="4" spans="1:3">
      <c r="A4" s="2" t="s">
        <v>0</v>
      </c>
      <c r="B4" s="2" t="s">
        <v>109</v>
      </c>
      <c r="C4" s="1" t="s">
        <v>122</v>
      </c>
    </row>
    <row r="5" spans="1:3">
      <c r="A5" s="2" t="s">
        <v>0</v>
      </c>
      <c r="B5" s="2" t="s">
        <v>110</v>
      </c>
      <c r="C5" s="1" t="s">
        <v>123</v>
      </c>
    </row>
    <row r="6" spans="1:3">
      <c r="A6" s="2" t="s">
        <v>0</v>
      </c>
      <c r="B6" s="2" t="s">
        <v>115</v>
      </c>
      <c r="C6" s="1" t="s">
        <v>10</v>
      </c>
    </row>
    <row r="7" spans="1:3">
      <c r="A7" s="2" t="s">
        <v>3</v>
      </c>
      <c r="B7" s="2" t="s">
        <v>26</v>
      </c>
      <c r="C7" s="1" t="s">
        <v>27</v>
      </c>
    </row>
    <row r="8" spans="1:3">
      <c r="A8" s="2" t="s">
        <v>3</v>
      </c>
      <c r="B8" s="2" t="s">
        <v>28</v>
      </c>
      <c r="C8" s="1" t="s">
        <v>29</v>
      </c>
    </row>
    <row r="9" spans="1:3">
      <c r="A9" s="2" t="s">
        <v>3</v>
      </c>
      <c r="B9" s="2" t="s">
        <v>30</v>
      </c>
      <c r="C9" s="1" t="s">
        <v>111</v>
      </c>
    </row>
    <row r="10" spans="1:3">
      <c r="A10" s="2" t="s">
        <v>3</v>
      </c>
      <c r="B10" s="2" t="s">
        <v>108</v>
      </c>
      <c r="C10" s="1" t="s">
        <v>10</v>
      </c>
    </row>
    <row r="11" spans="1:3">
      <c r="A11" s="2" t="s">
        <v>4</v>
      </c>
      <c r="B11" s="2" t="s">
        <v>32</v>
      </c>
      <c r="C11" s="1" t="s">
        <v>23</v>
      </c>
    </row>
    <row r="12" spans="1:3">
      <c r="A12" s="2" t="s">
        <v>5</v>
      </c>
      <c r="B12" s="2" t="s">
        <v>34</v>
      </c>
      <c r="C12" s="1" t="s">
        <v>33</v>
      </c>
    </row>
    <row r="13" spans="1:3">
      <c r="A13" s="2" t="s">
        <v>5</v>
      </c>
      <c r="B13" s="2" t="s">
        <v>112</v>
      </c>
      <c r="C13" s="1" t="s">
        <v>114</v>
      </c>
    </row>
    <row r="14" spans="1:3">
      <c r="A14" s="2" t="s">
        <v>5</v>
      </c>
      <c r="B14" s="2" t="s">
        <v>113</v>
      </c>
      <c r="C14" s="1" t="s">
        <v>10</v>
      </c>
    </row>
    <row r="15" spans="1:3">
      <c r="A15" s="2" t="s">
        <v>11</v>
      </c>
      <c r="B15" s="2" t="s">
        <v>103</v>
      </c>
      <c r="C15" s="1" t="s">
        <v>10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sheetPr codeName="Sheet14"/>
  <dimension ref="A1:J6"/>
  <sheetViews>
    <sheetView workbookViewId="0">
      <selection activeCell="H2" sqref="H2"/>
    </sheetView>
  </sheetViews>
  <sheetFormatPr defaultRowHeight="11.25"/>
  <cols>
    <col min="1" max="1" width="11.5703125" style="36" bestFit="1" customWidth="1"/>
    <col min="2" max="3" width="9.140625" style="36"/>
    <col min="4" max="4" width="9.140625" style="33"/>
    <col min="5" max="5" width="9.140625" style="36"/>
    <col min="6" max="6" width="9.140625" style="33"/>
    <col min="7" max="7" width="17.28515625" style="36" bestFit="1" customWidth="1"/>
    <col min="8" max="8" width="12.85546875" style="33" bestFit="1" customWidth="1"/>
    <col min="9" max="9" width="24.5703125" style="36" bestFit="1" customWidth="1"/>
    <col min="10" max="16384" width="9.140625" style="33"/>
  </cols>
  <sheetData>
    <row r="1" spans="1:10">
      <c r="A1" s="37" t="s">
        <v>124</v>
      </c>
      <c r="B1" s="37" t="s">
        <v>119</v>
      </c>
      <c r="C1" s="37" t="s">
        <v>125</v>
      </c>
      <c r="D1" s="38" t="s">
        <v>24</v>
      </c>
      <c r="E1" s="37" t="s">
        <v>126</v>
      </c>
      <c r="F1" s="38" t="s">
        <v>23</v>
      </c>
      <c r="G1" s="37" t="s">
        <v>33</v>
      </c>
      <c r="H1" s="38" t="s">
        <v>33</v>
      </c>
      <c r="I1" s="37" t="s">
        <v>127</v>
      </c>
      <c r="J1" s="37" t="s">
        <v>10</v>
      </c>
    </row>
    <row r="2" spans="1:10">
      <c r="A2" s="36" t="s">
        <v>0</v>
      </c>
      <c r="B2" s="1" t="s">
        <v>120</v>
      </c>
      <c r="C2" s="2" t="s">
        <v>3</v>
      </c>
      <c r="D2" s="1" t="s">
        <v>27</v>
      </c>
      <c r="E2" s="2" t="s">
        <v>4</v>
      </c>
      <c r="F2" s="33" t="s">
        <v>23</v>
      </c>
      <c r="G2" s="36" t="s">
        <v>5</v>
      </c>
      <c r="H2" s="33" t="s">
        <v>33</v>
      </c>
      <c r="I2" s="36" t="s">
        <v>11</v>
      </c>
      <c r="J2" s="33" t="s">
        <v>10</v>
      </c>
    </row>
    <row r="3" spans="1:10">
      <c r="A3" s="36" t="s">
        <v>0</v>
      </c>
      <c r="B3" s="1" t="s">
        <v>121</v>
      </c>
      <c r="C3" s="2" t="s">
        <v>3</v>
      </c>
      <c r="D3" s="1" t="s">
        <v>29</v>
      </c>
      <c r="E3" s="2"/>
      <c r="G3" s="36" t="s">
        <v>5</v>
      </c>
      <c r="H3" s="33" t="s">
        <v>114</v>
      </c>
    </row>
    <row r="4" spans="1:10">
      <c r="A4" s="36" t="s">
        <v>0</v>
      </c>
      <c r="B4" s="1" t="s">
        <v>122</v>
      </c>
      <c r="C4" s="2" t="s">
        <v>3</v>
      </c>
      <c r="D4" s="1" t="s">
        <v>111</v>
      </c>
      <c r="E4" s="2"/>
      <c r="G4" s="36" t="s">
        <v>5</v>
      </c>
      <c r="H4" s="33" t="s">
        <v>10</v>
      </c>
    </row>
    <row r="5" spans="1:10">
      <c r="A5" s="36" t="s">
        <v>0</v>
      </c>
      <c r="B5" s="1" t="s">
        <v>123</v>
      </c>
      <c r="C5" s="2" t="s">
        <v>3</v>
      </c>
      <c r="D5" s="1" t="s">
        <v>10</v>
      </c>
      <c r="E5" s="2"/>
    </row>
    <row r="6" spans="1:10">
      <c r="A6" s="36" t="s">
        <v>0</v>
      </c>
      <c r="B6" s="1" t="s">
        <v>10</v>
      </c>
      <c r="C6" s="2"/>
    </row>
  </sheetData>
  <pageMargins left="0.7" right="0.7" top="0.75" bottom="0.75" header="0.3" footer="0.3"/>
  <pageSetup paperSize="9" orientation="portrait" horizontalDpi="4294967293" verticalDpi="0" r:id="rId1"/>
</worksheet>
</file>

<file path=xl/worksheets/sheet23.xml><?xml version="1.0" encoding="utf-8"?>
<worksheet xmlns="http://schemas.openxmlformats.org/spreadsheetml/2006/main" xmlns:r="http://schemas.openxmlformats.org/officeDocument/2006/relationships">
  <dimension ref="A1:H14"/>
  <sheetViews>
    <sheetView workbookViewId="0">
      <selection activeCell="F20" sqref="F20"/>
    </sheetView>
  </sheetViews>
  <sheetFormatPr defaultRowHeight="12"/>
  <cols>
    <col min="1" max="1" width="12" style="676" bestFit="1" customWidth="1"/>
    <col min="2" max="2" width="9.140625" style="680"/>
    <col min="3" max="3" width="9.140625" style="682"/>
    <col min="4" max="4" width="3.42578125" style="676" customWidth="1"/>
    <col min="5" max="5" width="2.42578125" style="684" customWidth="1"/>
    <col min="6" max="6" width="12" style="676" bestFit="1" customWidth="1"/>
    <col min="7" max="7" width="9.140625" style="680"/>
    <col min="8" max="8" width="9.140625" style="682"/>
    <col min="9" max="16384" width="9.140625" style="676"/>
  </cols>
  <sheetData>
    <row r="1" spans="1:8" ht="15" customHeight="1">
      <c r="A1" s="747">
        <v>1</v>
      </c>
      <c r="B1" s="747"/>
      <c r="C1" s="747"/>
      <c r="F1" s="748">
        <v>1</v>
      </c>
      <c r="G1" s="748"/>
      <c r="H1" s="748"/>
    </row>
    <row r="2" spans="1:8">
      <c r="A2" s="677" t="s">
        <v>355</v>
      </c>
      <c r="B2" s="678">
        <f>C2-1</f>
        <v>2009</v>
      </c>
      <c r="C2" s="678">
        <v>2010</v>
      </c>
      <c r="F2" s="677" t="s">
        <v>153</v>
      </c>
      <c r="G2" s="678">
        <f>H2-1</f>
        <v>2009</v>
      </c>
      <c r="H2" s="678">
        <v>2010</v>
      </c>
    </row>
    <row r="3" spans="1:8">
      <c r="A3" s="679" t="s">
        <v>167</v>
      </c>
      <c r="B3" s="680">
        <f t="array" aca="1" ref="B3" ca="1">SUM(IF((YearlyData_Column_Year=$B$2)*(YearlyData_Column_Month=$A$1)*(YearlyData_Column_ExpensesCat=$A3),YearlyData_Column_Amount,0))</f>
        <v>0</v>
      </c>
      <c r="C3" s="680">
        <f t="array" aca="1" ref="C3" ca="1">SUM(IF((YearlyData_Column_Year=$C$2)*(YearlyData_Column_Month=$A$1)*(YearlyData_Column_ExpensesCat=$A3),YearlyData_Column_Amount,0))</f>
        <v>0</v>
      </c>
      <c r="E3" s="684" t="str">
        <f ca="1">INDEX('ExpensesCAT List'!$A$1:$R$9,2,MATCH($F$2,'ExpensesCAT List'!$A$1:$R$1,0),1)</f>
        <v>Food</v>
      </c>
      <c r="F3" s="683" t="str">
        <f ca="1">IF(E3=0,"",E3)</f>
        <v>Food</v>
      </c>
      <c r="G3" s="680">
        <f t="array" aca="1" ref="G3" ca="1">SUM(IF((YearlyData_Column_Year=$G$2)*(YearlyData_Column_Month=$F$1)*(YearlyData_Column_ExpensesCat=$F$2)*(YearlyData_Column_Expenses=$F3),YearlyData_Column_Amount,0))</f>
        <v>321</v>
      </c>
      <c r="H3" s="680">
        <f t="array" aca="1" ref="H3" ca="1">SUM(IF((YearlyData_Column_Year=$H$2)*(YearlyData_Column_Month=$F$1)*(YearlyData_Column_ExpensesCat=$F$2)*(YearlyData_Column_Expenses=$F3),YearlyData_Column_Amount,0))</f>
        <v>298</v>
      </c>
    </row>
    <row r="4" spans="1:8">
      <c r="A4" s="681" t="s">
        <v>153</v>
      </c>
      <c r="B4" s="680">
        <f t="array" aca="1" ref="B4" ca="1">SUM(IF((YearlyData_Column_Year=$B$2)*(YearlyData_Column_Month=$A$1)*(YearlyData_Column_ExpensesCat=$A4),YearlyData_Column_Amount,0))</f>
        <v>409</v>
      </c>
      <c r="C4" s="680">
        <f t="array" aca="1" ref="C4" ca="1">SUM(IF((YearlyData_Column_Year=$C$2)*(YearlyData_Column_Month=$A$1)*(YearlyData_Column_ExpensesCat=$A4),YearlyData_Column_Amount,0))</f>
        <v>386</v>
      </c>
      <c r="E4" s="684" t="str">
        <f ca="1">INDEX('ExpensesCAT List'!$A$1:$R$9,3,MATCH($F$2,'ExpensesCAT List'!$A$1:$R$1,0),1)</f>
        <v>Transportation</v>
      </c>
      <c r="F4" s="683" t="str">
        <f t="shared" ref="F4:F10" ca="1" si="0">IF(E4=0,"",E4)</f>
        <v>Transportation</v>
      </c>
      <c r="G4" s="680">
        <f t="array" aca="1" ref="G4" ca="1">SUM(IF((YearlyData_Column_Year=$G$2)*(YearlyData_Column_Month=$F$1)*(YearlyData_Column_ExpensesCat=$F$2)*(YearlyData_Column_Expenses=$F4),YearlyData_Column_Amount,0))</f>
        <v>88</v>
      </c>
      <c r="H4" s="680">
        <f t="array" aca="1" ref="H4" ca="1">SUM(IF((YearlyData_Column_Year=$H$2)*(YearlyData_Column_Month=$F$1)*(YearlyData_Column_ExpensesCat=$F$2)*(YearlyData_Column_Expenses=$F4),YearlyData_Column_Amount,0))</f>
        <v>88</v>
      </c>
    </row>
    <row r="5" spans="1:8">
      <c r="A5" s="676" t="s">
        <v>6</v>
      </c>
      <c r="B5" s="680">
        <f t="array" aca="1" ref="B5" ca="1">SUM(IF((YearlyData_Column_Year=$B$2)*(YearlyData_Column_Month=$A$1)*(YearlyData_Column_ExpensesCat=$A5),YearlyData_Column_Amount,0))</f>
        <v>0</v>
      </c>
      <c r="C5" s="680">
        <f t="array" aca="1" ref="C5" ca="1">SUM(IF((YearlyData_Column_Year=$C$2)*(YearlyData_Column_Month=$A$1)*(YearlyData_Column_ExpensesCat=$A5),YearlyData_Column_Amount,0))</f>
        <v>0</v>
      </c>
      <c r="E5" s="684" t="str">
        <f ca="1">INDEX('ExpensesCAT List'!$A$1:$R$9,4,MATCH($F$2,'ExpensesCAT List'!$A$1:$R$1,0),1)</f>
        <v>Other</v>
      </c>
      <c r="F5" s="683" t="str">
        <f t="shared" ca="1" si="0"/>
        <v>Other</v>
      </c>
      <c r="G5" s="680">
        <f t="array" aca="1" ref="G5" ca="1">SUM(IF((YearlyData_Column_Year=$G$2)*(YearlyData_Column_Month=$F$1)*(YearlyData_Column_ExpensesCat=$F$2)*(YearlyData_Column_Expenses=$F5),YearlyData_Column_Amount,0))</f>
        <v>0</v>
      </c>
      <c r="H5" s="680">
        <f t="array" aca="1" ref="H5" ca="1">SUM(IF((YearlyData_Column_Year=$H$2)*(YearlyData_Column_Month=$F$1)*(YearlyData_Column_ExpensesCat=$F$2)*(YearlyData_Column_Expenses=$F5),YearlyData_Column_Amount,0))</f>
        <v>0</v>
      </c>
    </row>
    <row r="6" spans="1:8">
      <c r="A6" s="676" t="s">
        <v>7</v>
      </c>
      <c r="B6" s="680">
        <f t="array" aca="1" ref="B6" ca="1">SUM(IF((YearlyData_Column_Year=$B$2)*(YearlyData_Column_Month=$A$1)*(YearlyData_Column_ExpensesCat=$A6),YearlyData_Column_Amount,0))</f>
        <v>210</v>
      </c>
      <c r="C6" s="680">
        <f t="array" aca="1" ref="C6" ca="1">SUM(IF((YearlyData_Column_Year=$C$2)*(YearlyData_Column_Month=$A$1)*(YearlyData_Column_ExpensesCat=$A6),YearlyData_Column_Amount,0))</f>
        <v>185</v>
      </c>
      <c r="E6" s="684">
        <f ca="1">INDEX('ExpensesCAT List'!$A$1:$R$9,5,MATCH($F$2,'ExpensesCAT List'!$A$1:$R$1,0),1)</f>
        <v>0</v>
      </c>
      <c r="F6" s="683" t="str">
        <f t="shared" ca="1" si="0"/>
        <v/>
      </c>
      <c r="G6" s="680">
        <f t="array" aca="1" ref="G6" ca="1">SUM(IF((YearlyData_Column_Year=$G$2)*(YearlyData_Column_Month=$F$1)*(YearlyData_Column_ExpensesCat=$F$2)*(YearlyData_Column_Expenses=$F6),YearlyData_Column_Amount,0))</f>
        <v>0</v>
      </c>
      <c r="H6" s="680">
        <f t="array" aca="1" ref="H6" ca="1">SUM(IF((YearlyData_Column_Year=$H$2)*(YearlyData_Column_Month=$F$1)*(YearlyData_Column_ExpensesCat=$F$2)*(YearlyData_Column_Expenses=$F6),YearlyData_Column_Amount,0))</f>
        <v>0</v>
      </c>
    </row>
    <row r="7" spans="1:8">
      <c r="A7" s="676" t="s">
        <v>139</v>
      </c>
      <c r="B7" s="680">
        <f t="array" aca="1" ref="B7" ca="1">SUM(IF((YearlyData_Column_Year=$B$2)*(YearlyData_Column_Month=$A$1)*(YearlyData_Column_ExpensesCat=$A7),YearlyData_Column_Amount,0))</f>
        <v>0</v>
      </c>
      <c r="C7" s="680">
        <f t="array" aca="1" ref="C7" ca="1">SUM(IF((YearlyData_Column_Year=$C$2)*(YearlyData_Column_Month=$A$1)*(YearlyData_Column_ExpensesCat=$A7),YearlyData_Column_Amount,0))</f>
        <v>0</v>
      </c>
      <c r="E7" s="684">
        <f ca="1">INDEX('ExpensesCAT List'!$A$1:$R$9,6,MATCH($F$2,'ExpensesCAT List'!$A$1:$R$1,0),1)</f>
        <v>0</v>
      </c>
      <c r="F7" s="683" t="str">
        <f t="shared" ca="1" si="0"/>
        <v/>
      </c>
      <c r="G7" s="680">
        <f t="array" aca="1" ref="G7" ca="1">SUM(IF((YearlyData_Column_Year=$G$2)*(YearlyData_Column_Month=$F$1)*(YearlyData_Column_ExpensesCat=$F$2)*(YearlyData_Column_Expenses=$F7),YearlyData_Column_Amount,0))</f>
        <v>0</v>
      </c>
      <c r="H7" s="680">
        <f t="array" aca="1" ref="H7" ca="1">SUM(IF((YearlyData_Column_Year=$H$2)*(YearlyData_Column_Month=$F$1)*(YearlyData_Column_ExpensesCat=$F$2)*(YearlyData_Column_Expenses=$F7),YearlyData_Column_Amount,0))</f>
        <v>0</v>
      </c>
    </row>
    <row r="8" spans="1:8">
      <c r="A8" s="676" t="s">
        <v>8</v>
      </c>
      <c r="B8" s="680">
        <f t="array" aca="1" ref="B8" ca="1">SUM(IF((YearlyData_Column_Year=$B$2)*(YearlyData_Column_Month=$A$1)*(YearlyData_Column_ExpensesCat=$A8),YearlyData_Column_Amount,0))</f>
        <v>127</v>
      </c>
      <c r="C8" s="680">
        <f t="array" aca="1" ref="C8" ca="1">SUM(IF((YearlyData_Column_Year=$C$2)*(YearlyData_Column_Month=$A$1)*(YearlyData_Column_ExpensesCat=$A8),YearlyData_Column_Amount,0))</f>
        <v>110</v>
      </c>
      <c r="E8" s="684">
        <f ca="1">INDEX('ExpensesCAT List'!$A$1:$R$9,7,MATCH($F$2,'ExpensesCAT List'!$A$1:$R$1,0),1)</f>
        <v>0</v>
      </c>
      <c r="F8" s="683" t="str">
        <f t="shared" ca="1" si="0"/>
        <v/>
      </c>
      <c r="G8" s="680">
        <f t="array" aca="1" ref="G8" ca="1">SUM(IF((YearlyData_Column_Year=$G$2)*(YearlyData_Column_Month=$F$1)*(YearlyData_Column_ExpensesCat=$F$2)*(YearlyData_Column_Expenses=$F8),YearlyData_Column_Amount,0))</f>
        <v>0</v>
      </c>
      <c r="H8" s="680">
        <f t="array" aca="1" ref="H8" ca="1">SUM(IF((YearlyData_Column_Year=$H$2)*(YearlyData_Column_Month=$F$1)*(YearlyData_Column_ExpensesCat=$F$2)*(YearlyData_Column_Expenses=$F8),YearlyData_Column_Amount,0))</f>
        <v>0</v>
      </c>
    </row>
    <row r="9" spans="1:8">
      <c r="A9" s="676" t="s">
        <v>128</v>
      </c>
      <c r="B9" s="680">
        <f t="array" aca="1" ref="B9" ca="1">SUM(IF((YearlyData_Column_Year=$B$2)*(YearlyData_Column_Month=$A$1)*(YearlyData_Column_ExpensesCat=$A9),YearlyData_Column_Amount,0))</f>
        <v>882</v>
      </c>
      <c r="C9" s="680">
        <f t="array" aca="1" ref="C9" ca="1">SUM(IF((YearlyData_Column_Year=$C$2)*(YearlyData_Column_Month=$A$1)*(YearlyData_Column_ExpensesCat=$A9),YearlyData_Column_Amount,0))</f>
        <v>860</v>
      </c>
      <c r="E9" s="684">
        <f ca="1">INDEX('ExpensesCAT List'!$A$1:$R$9,8,MATCH($F$2,'ExpensesCAT List'!$A$1:$R$1,0),1)</f>
        <v>0</v>
      </c>
      <c r="F9" s="683" t="str">
        <f t="shared" ca="1" si="0"/>
        <v/>
      </c>
      <c r="G9" s="680">
        <f t="array" aca="1" ref="G9" ca="1">SUM(IF((YearlyData_Column_Year=$G$2)*(YearlyData_Column_Month=$F$1)*(YearlyData_Column_ExpensesCat=$F$2)*(YearlyData_Column_Expenses=$F9),YearlyData_Column_Amount,0))</f>
        <v>0</v>
      </c>
      <c r="H9" s="680">
        <f t="array" aca="1" ref="H9" ca="1">SUM(IF((YearlyData_Column_Year=$H$2)*(YearlyData_Column_Month=$F$1)*(YearlyData_Column_ExpensesCat=$F$2)*(YearlyData_Column_Expenses=$F9),YearlyData_Column_Amount,0))</f>
        <v>0</v>
      </c>
    </row>
    <row r="10" spans="1:8">
      <c r="A10" s="676" t="s">
        <v>9</v>
      </c>
      <c r="B10" s="680">
        <f t="array" aca="1" ref="B10" ca="1">SUM(IF((YearlyData_Column_Year=$B$2)*(YearlyData_Column_Month=$A$1)*(YearlyData_Column_ExpensesCat=$A10),YearlyData_Column_Amount,0))</f>
        <v>0</v>
      </c>
      <c r="C10" s="680">
        <f t="array" aca="1" ref="C10" ca="1">SUM(IF((YearlyData_Column_Year=$C$2)*(YearlyData_Column_Month=$A$1)*(YearlyData_Column_ExpensesCat=$A10),YearlyData_Column_Amount,0))</f>
        <v>336</v>
      </c>
      <c r="E10" s="684">
        <f ca="1">INDEX('ExpensesCAT List'!$A$1:$R$9,9,MATCH($F$2,'ExpensesCAT List'!$A$1:$R$1,0),1)</f>
        <v>0</v>
      </c>
      <c r="F10" s="683" t="str">
        <f t="shared" ca="1" si="0"/>
        <v/>
      </c>
      <c r="G10" s="680">
        <f t="array" aca="1" ref="G10" ca="1">SUM(IF((YearlyData_Column_Year=$G$2)*(YearlyData_Column_Month=$F$1)*(YearlyData_Column_ExpensesCat=$F$2)*(YearlyData_Column_Expenses=$F10),YearlyData_Column_Amount,0))</f>
        <v>0</v>
      </c>
      <c r="H10" s="680">
        <f t="array" aca="1" ref="H10" ca="1">SUM(IF((YearlyData_Column_Year=$H$2)*(YearlyData_Column_Month=$F$1)*(YearlyData_Column_ExpensesCat=$F$2)*(YearlyData_Column_Expenses=$F10),YearlyData_Column_Amount,0))</f>
        <v>0</v>
      </c>
    </row>
    <row r="11" spans="1:8">
      <c r="A11" s="676" t="s">
        <v>13</v>
      </c>
      <c r="B11" s="680">
        <f t="array" aca="1" ref="B11" ca="1">SUM(IF((YearlyData_Column_Year=$B$2)*(YearlyData_Column_Month=$A$1)*(YearlyData_Column_ExpensesCat=$A11),YearlyData_Column_Amount,0))</f>
        <v>0</v>
      </c>
      <c r="C11" s="680">
        <f t="array" aca="1" ref="C11" ca="1">SUM(IF((YearlyData_Column_Year=$C$2)*(YearlyData_Column_Month=$A$1)*(YearlyData_Column_ExpensesCat=$A11),YearlyData_Column_Amount,0))</f>
        <v>0</v>
      </c>
      <c r="H11" s="680"/>
    </row>
    <row r="12" spans="1:8">
      <c r="C12" s="680"/>
      <c r="H12" s="680"/>
    </row>
    <row r="13" spans="1:8">
      <c r="C13" s="680"/>
      <c r="H13" s="680"/>
    </row>
    <row r="14" spans="1:8">
      <c r="C14" s="680"/>
      <c r="H14" s="680"/>
    </row>
  </sheetData>
  <mergeCells count="2">
    <mergeCell ref="A1:C1"/>
    <mergeCell ref="F1:H1"/>
  </mergeCells>
  <pageMargins left="0.7" right="0.7" top="0.75" bottom="0.75" header="0.3" footer="0.3"/>
  <pageSetup paperSize="9" orientation="portrait" horizontalDpi="4294967293" verticalDpi="0" r:id="rId1"/>
</worksheet>
</file>

<file path=xl/worksheets/sheet24.xml><?xml version="1.0" encoding="utf-8"?>
<worksheet xmlns="http://schemas.openxmlformats.org/spreadsheetml/2006/main" xmlns:r="http://schemas.openxmlformats.org/officeDocument/2006/relationships">
  <sheetPr codeName="Sheet16"/>
  <dimension ref="A1:E49"/>
  <sheetViews>
    <sheetView showGridLines="0" showRowColHeaders="0" defaultGridColor="0" colorId="9" workbookViewId="0">
      <selection activeCell="C12" sqref="C12"/>
    </sheetView>
  </sheetViews>
  <sheetFormatPr defaultRowHeight="12"/>
  <cols>
    <col min="1" max="1" width="3.5703125" style="490" bestFit="1" customWidth="1"/>
    <col min="2" max="2" width="26" style="491" bestFit="1" customWidth="1"/>
    <col min="3" max="3" width="38.42578125" style="492" bestFit="1" customWidth="1"/>
    <col min="4" max="4" width="17.42578125" style="493" bestFit="1" customWidth="1"/>
    <col min="5" max="5" width="89.140625" style="494" customWidth="1"/>
    <col min="6" max="16384" width="9.140625" style="493"/>
  </cols>
  <sheetData>
    <row r="1" spans="1:5" s="489" customFormat="1">
      <c r="A1" s="495" t="s">
        <v>205</v>
      </c>
      <c r="B1" s="655" t="s">
        <v>270</v>
      </c>
      <c r="C1" s="656" t="s">
        <v>291</v>
      </c>
      <c r="D1" s="655" t="s">
        <v>300</v>
      </c>
      <c r="E1" s="496" t="s">
        <v>273</v>
      </c>
    </row>
    <row r="2" spans="1:5" ht="24">
      <c r="A2" s="497" t="s">
        <v>334</v>
      </c>
      <c r="B2" s="659" t="s">
        <v>271</v>
      </c>
      <c r="C2" s="671" t="s">
        <v>292</v>
      </c>
      <c r="D2" s="672" t="s">
        <v>272</v>
      </c>
      <c r="E2" s="673" t="s">
        <v>274</v>
      </c>
    </row>
    <row r="3" spans="1:5">
      <c r="A3" s="499"/>
      <c r="B3" s="662"/>
      <c r="C3" s="663" t="s">
        <v>293</v>
      </c>
      <c r="D3" s="664" t="s">
        <v>275</v>
      </c>
      <c r="E3" s="500" t="s">
        <v>276</v>
      </c>
    </row>
    <row r="4" spans="1:5">
      <c r="A4" s="499"/>
      <c r="B4" s="665"/>
      <c r="C4" s="666" t="s">
        <v>325</v>
      </c>
      <c r="D4" s="664" t="s">
        <v>277</v>
      </c>
      <c r="E4" s="500" t="s">
        <v>327</v>
      </c>
    </row>
    <row r="5" spans="1:5">
      <c r="A5" s="499"/>
      <c r="B5" s="665"/>
      <c r="C5" s="666"/>
      <c r="D5" s="664" t="s">
        <v>280</v>
      </c>
      <c r="E5" s="500" t="s">
        <v>278</v>
      </c>
    </row>
    <row r="6" spans="1:5">
      <c r="A6" s="499"/>
      <c r="B6" s="662"/>
      <c r="C6" s="663"/>
      <c r="D6" s="664" t="s">
        <v>281</v>
      </c>
      <c r="E6" s="500" t="s">
        <v>279</v>
      </c>
    </row>
    <row r="7" spans="1:5">
      <c r="A7" s="499"/>
      <c r="B7" s="662"/>
      <c r="C7" s="663"/>
      <c r="D7" s="664" t="s">
        <v>283</v>
      </c>
      <c r="E7" s="500" t="s">
        <v>284</v>
      </c>
    </row>
    <row r="8" spans="1:5">
      <c r="A8" s="499"/>
      <c r="B8" s="662"/>
      <c r="C8" s="663"/>
      <c r="D8" s="664" t="s">
        <v>286</v>
      </c>
      <c r="E8" s="500" t="s">
        <v>285</v>
      </c>
    </row>
    <row r="9" spans="1:5">
      <c r="A9" s="499"/>
      <c r="B9" s="662"/>
      <c r="C9" s="663"/>
      <c r="D9" s="664" t="s">
        <v>288</v>
      </c>
      <c r="E9" s="500" t="s">
        <v>287</v>
      </c>
    </row>
    <row r="10" spans="1:5">
      <c r="A10" s="499"/>
      <c r="B10" s="662"/>
      <c r="C10" s="668"/>
      <c r="D10" s="669" t="s">
        <v>290</v>
      </c>
      <c r="E10" s="502" t="s">
        <v>289</v>
      </c>
    </row>
    <row r="11" spans="1:5" ht="24">
      <c r="A11" s="499"/>
      <c r="B11" s="662"/>
      <c r="C11" s="663" t="s">
        <v>294</v>
      </c>
      <c r="D11" s="664" t="s">
        <v>295</v>
      </c>
      <c r="E11" s="500" t="s">
        <v>296</v>
      </c>
    </row>
    <row r="12" spans="1:5">
      <c r="A12" s="499"/>
      <c r="B12" s="662"/>
      <c r="C12" s="663"/>
      <c r="D12" s="664"/>
      <c r="E12" s="500" t="s">
        <v>326</v>
      </c>
    </row>
    <row r="13" spans="1:5" ht="24">
      <c r="A13" s="499"/>
      <c r="B13" s="662"/>
      <c r="C13" s="663"/>
      <c r="D13" s="664" t="s">
        <v>297</v>
      </c>
      <c r="E13" s="500" t="s">
        <v>298</v>
      </c>
    </row>
    <row r="14" spans="1:5">
      <c r="A14" s="499"/>
      <c r="B14" s="662"/>
      <c r="C14" s="663"/>
      <c r="D14" s="664" t="s">
        <v>299</v>
      </c>
      <c r="E14" s="500" t="s">
        <v>301</v>
      </c>
    </row>
    <row r="15" spans="1:5" ht="24">
      <c r="A15" s="499"/>
      <c r="B15" s="662"/>
      <c r="C15" s="663"/>
      <c r="D15" s="664" t="s">
        <v>302</v>
      </c>
      <c r="E15" s="500" t="s">
        <v>303</v>
      </c>
    </row>
    <row r="16" spans="1:5">
      <c r="A16" s="499"/>
      <c r="B16" s="662"/>
      <c r="C16" s="663"/>
      <c r="D16" s="664" t="s">
        <v>304</v>
      </c>
      <c r="E16" s="500" t="s">
        <v>306</v>
      </c>
    </row>
    <row r="17" spans="1:5" ht="24">
      <c r="A17" s="499"/>
      <c r="B17" s="662"/>
      <c r="C17" s="663"/>
      <c r="D17" s="664" t="s">
        <v>305</v>
      </c>
      <c r="E17" s="500" t="s">
        <v>307</v>
      </c>
    </row>
    <row r="18" spans="1:5">
      <c r="A18" s="499"/>
      <c r="B18" s="662"/>
      <c r="C18" s="663"/>
      <c r="D18" s="664" t="s">
        <v>308</v>
      </c>
      <c r="E18" s="500" t="s">
        <v>309</v>
      </c>
    </row>
    <row r="19" spans="1:5">
      <c r="A19" s="499"/>
      <c r="B19" s="662"/>
      <c r="C19" s="663"/>
      <c r="D19" s="664" t="s">
        <v>310</v>
      </c>
      <c r="E19" s="500" t="s">
        <v>312</v>
      </c>
    </row>
    <row r="20" spans="1:5" ht="24">
      <c r="A20" s="499"/>
      <c r="B20" s="662"/>
      <c r="C20" s="668"/>
      <c r="D20" s="669" t="s">
        <v>311</v>
      </c>
      <c r="E20" s="502" t="s">
        <v>313</v>
      </c>
    </row>
    <row r="21" spans="1:5">
      <c r="A21" s="499"/>
      <c r="B21" s="662"/>
      <c r="C21" s="663" t="s">
        <v>84</v>
      </c>
      <c r="D21" s="664" t="s">
        <v>314</v>
      </c>
      <c r="E21" s="500" t="s">
        <v>315</v>
      </c>
    </row>
    <row r="22" spans="1:5">
      <c r="A22" s="501"/>
      <c r="B22" s="667"/>
      <c r="C22" s="668"/>
      <c r="D22" s="669"/>
      <c r="E22" s="502"/>
    </row>
    <row r="23" spans="1:5" ht="3" customHeight="1">
      <c r="A23" s="497"/>
      <c r="B23" s="659"/>
      <c r="C23" s="660"/>
      <c r="D23" s="661"/>
      <c r="E23" s="498"/>
    </row>
    <row r="24" spans="1:5" ht="24">
      <c r="A24" s="499" t="s">
        <v>335</v>
      </c>
      <c r="B24" s="662" t="s">
        <v>316</v>
      </c>
      <c r="C24" s="674" t="s">
        <v>317</v>
      </c>
      <c r="D24" s="669"/>
      <c r="E24" s="502" t="s">
        <v>318</v>
      </c>
    </row>
    <row r="25" spans="1:5" ht="24">
      <c r="A25" s="499"/>
      <c r="B25" s="662"/>
      <c r="C25" s="670" t="s">
        <v>319</v>
      </c>
      <c r="D25" s="664"/>
      <c r="E25" s="500" t="s">
        <v>320</v>
      </c>
    </row>
    <row r="26" spans="1:5">
      <c r="A26" s="499"/>
      <c r="B26" s="662"/>
      <c r="C26" s="663"/>
      <c r="D26" s="664" t="s">
        <v>321</v>
      </c>
      <c r="E26" s="500" t="s">
        <v>301</v>
      </c>
    </row>
    <row r="27" spans="1:5">
      <c r="A27" s="501"/>
      <c r="B27" s="667"/>
      <c r="C27" s="668"/>
      <c r="D27" s="669"/>
      <c r="E27" s="502"/>
    </row>
    <row r="28" spans="1:5" ht="3" customHeight="1">
      <c r="A28" s="497"/>
      <c r="B28" s="659"/>
      <c r="C28" s="660"/>
      <c r="D28" s="661"/>
      <c r="E28" s="498"/>
    </row>
    <row r="29" spans="1:5" ht="36">
      <c r="A29" s="499" t="s">
        <v>358</v>
      </c>
      <c r="B29" s="662" t="s">
        <v>359</v>
      </c>
      <c r="C29" s="674" t="s">
        <v>360</v>
      </c>
      <c r="D29" s="669"/>
      <c r="E29" s="502" t="s">
        <v>362</v>
      </c>
    </row>
    <row r="30" spans="1:5" ht="36">
      <c r="A30" s="499"/>
      <c r="B30" s="662"/>
      <c r="C30" s="658" t="s">
        <v>361</v>
      </c>
      <c r="D30" s="657"/>
      <c r="E30" s="675" t="s">
        <v>363</v>
      </c>
    </row>
    <row r="31" spans="1:5">
      <c r="A31" s="499"/>
      <c r="B31" s="662"/>
      <c r="C31" s="663"/>
      <c r="D31" s="664"/>
      <c r="E31" s="500" t="s">
        <v>301</v>
      </c>
    </row>
    <row r="32" spans="1:5">
      <c r="A32" s="501"/>
      <c r="B32" s="667"/>
      <c r="C32" s="668"/>
      <c r="D32" s="669"/>
      <c r="E32" s="502"/>
    </row>
    <row r="33" spans="1:5" ht="3" customHeight="1">
      <c r="A33" s="497"/>
      <c r="B33" s="659"/>
      <c r="C33" s="660"/>
      <c r="D33" s="661"/>
      <c r="E33" s="498"/>
    </row>
    <row r="34" spans="1:5">
      <c r="A34" s="499" t="s">
        <v>336</v>
      </c>
      <c r="B34" s="662" t="s">
        <v>322</v>
      </c>
      <c r="C34" s="663" t="s">
        <v>323</v>
      </c>
      <c r="D34" s="664"/>
      <c r="E34" s="500"/>
    </row>
    <row r="35" spans="1:5">
      <c r="A35" s="499"/>
      <c r="B35" s="662"/>
      <c r="C35" s="663" t="s">
        <v>324</v>
      </c>
      <c r="D35" s="664"/>
      <c r="E35" s="500" t="s">
        <v>328</v>
      </c>
    </row>
    <row r="36" spans="1:5">
      <c r="A36" s="501"/>
      <c r="B36" s="667"/>
      <c r="C36" s="668"/>
      <c r="D36" s="669"/>
      <c r="E36" s="502"/>
    </row>
    <row r="37" spans="1:5" ht="3" customHeight="1">
      <c r="A37" s="499"/>
      <c r="B37" s="662"/>
      <c r="C37" s="663"/>
      <c r="D37" s="664"/>
      <c r="E37" s="500"/>
    </row>
    <row r="38" spans="1:5">
      <c r="A38" s="499" t="s">
        <v>337</v>
      </c>
      <c r="B38" s="662" t="s">
        <v>329</v>
      </c>
      <c r="C38" s="663" t="s">
        <v>248</v>
      </c>
      <c r="D38" s="664"/>
      <c r="E38" s="500" t="s">
        <v>333</v>
      </c>
    </row>
    <row r="39" spans="1:5">
      <c r="A39" s="499"/>
      <c r="B39" s="662"/>
      <c r="C39" s="663" t="s">
        <v>332</v>
      </c>
      <c r="D39" s="664" t="s">
        <v>330</v>
      </c>
      <c r="E39" s="500" t="s">
        <v>331</v>
      </c>
    </row>
    <row r="40" spans="1:5">
      <c r="A40" s="501"/>
      <c r="B40" s="667"/>
      <c r="C40" s="668"/>
      <c r="D40" s="669"/>
      <c r="E40" s="502"/>
    </row>
    <row r="41" spans="1:5" ht="3" customHeight="1">
      <c r="A41" s="497"/>
      <c r="B41" s="659"/>
      <c r="C41" s="660"/>
      <c r="D41" s="661"/>
      <c r="E41" s="498"/>
    </row>
    <row r="42" spans="1:5">
      <c r="A42" s="499" t="s">
        <v>349</v>
      </c>
      <c r="B42" s="662" t="s">
        <v>338</v>
      </c>
      <c r="C42" s="663" t="s">
        <v>258</v>
      </c>
      <c r="D42" s="664"/>
      <c r="E42" s="500" t="s">
        <v>339</v>
      </c>
    </row>
    <row r="43" spans="1:5">
      <c r="A43" s="499"/>
      <c r="B43" s="662"/>
      <c r="C43" s="663"/>
      <c r="D43" s="664" t="s">
        <v>340</v>
      </c>
      <c r="E43" s="500" t="s">
        <v>341</v>
      </c>
    </row>
    <row r="44" spans="1:5">
      <c r="A44" s="499"/>
      <c r="B44" s="662"/>
      <c r="C44" s="668"/>
      <c r="D44" s="669" t="s">
        <v>342</v>
      </c>
      <c r="E44" s="502" t="s">
        <v>343</v>
      </c>
    </row>
    <row r="45" spans="1:5">
      <c r="A45" s="499"/>
      <c r="B45" s="662"/>
      <c r="C45" s="663"/>
      <c r="D45" s="664"/>
      <c r="E45" s="500"/>
    </row>
    <row r="46" spans="1:5">
      <c r="A46" s="499"/>
      <c r="B46" s="662"/>
      <c r="C46" s="663" t="s">
        <v>344</v>
      </c>
      <c r="D46" s="664"/>
      <c r="E46" s="500" t="s">
        <v>345</v>
      </c>
    </row>
    <row r="47" spans="1:5">
      <c r="A47" s="499"/>
      <c r="B47" s="662"/>
      <c r="C47" s="663"/>
      <c r="D47" s="664" t="s">
        <v>346</v>
      </c>
      <c r="E47" s="500" t="s">
        <v>341</v>
      </c>
    </row>
    <row r="48" spans="1:5">
      <c r="A48" s="499"/>
      <c r="B48" s="662"/>
      <c r="C48" s="663"/>
      <c r="D48" s="664" t="s">
        <v>347</v>
      </c>
      <c r="E48" s="500" t="s">
        <v>348</v>
      </c>
    </row>
    <row r="49" spans="1:5">
      <c r="A49" s="503"/>
      <c r="B49" s="667"/>
      <c r="C49" s="668"/>
      <c r="D49" s="669"/>
      <c r="E49" s="504"/>
    </row>
  </sheetData>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dimension ref="B2:P42"/>
  <sheetViews>
    <sheetView showGridLines="0" showRowColHeaders="0" defaultGridColor="0" topLeftCell="A2" colorId="9" workbookViewId="0">
      <selection activeCell="E24" sqref="E24"/>
    </sheetView>
  </sheetViews>
  <sheetFormatPr defaultRowHeight="14.25"/>
  <cols>
    <col min="1" max="1" width="2.85546875" style="582" customWidth="1"/>
    <col min="2" max="4" width="17.28515625" style="582" customWidth="1"/>
    <col min="5" max="5" width="20.140625" style="582" customWidth="1"/>
    <col min="6" max="6" width="10.7109375" style="582" customWidth="1"/>
    <col min="7" max="7" width="6.85546875" style="582" customWidth="1"/>
    <col min="8" max="8" width="7.28515625" style="625" customWidth="1"/>
    <col min="9" max="9" width="6.5703125" style="625" customWidth="1"/>
    <col min="10" max="10" width="14.7109375" style="626" customWidth="1"/>
    <col min="11" max="11" width="0.28515625" style="626" customWidth="1"/>
    <col min="12" max="12" width="7.7109375" style="625" customWidth="1"/>
    <col min="13" max="13" width="0.28515625" style="625" customWidth="1"/>
    <col min="14" max="14" width="13.7109375" style="625" customWidth="1"/>
    <col min="15" max="15" width="1.7109375" style="627" customWidth="1"/>
    <col min="16" max="16" width="4.140625" style="582" customWidth="1"/>
    <col min="17" max="16384" width="9.140625" style="582"/>
  </cols>
  <sheetData>
    <row r="2" spans="2:15" ht="9.75" customHeight="1"/>
    <row r="3" spans="2:15" ht="24" customHeight="1">
      <c r="B3" s="702" t="s">
        <v>352</v>
      </c>
      <c r="C3" s="703"/>
      <c r="D3" s="703"/>
      <c r="E3" s="703"/>
      <c r="F3" s="703"/>
      <c r="G3" s="703"/>
      <c r="H3" s="703"/>
      <c r="I3" s="703"/>
      <c r="J3" s="703"/>
      <c r="K3" s="703"/>
      <c r="L3" s="703"/>
      <c r="M3" s="703"/>
      <c r="N3" s="703"/>
      <c r="O3" s="704"/>
    </row>
    <row r="4" spans="2:15" ht="24" customHeight="1">
      <c r="B4" s="719" t="s">
        <v>208</v>
      </c>
      <c r="C4" s="720"/>
      <c r="D4" s="720"/>
      <c r="E4" s="720"/>
      <c r="F4" s="720"/>
      <c r="G4" s="720"/>
      <c r="H4" s="720"/>
      <c r="I4" s="720"/>
      <c r="J4" s="720"/>
      <c r="K4" s="720"/>
      <c r="L4" s="720"/>
      <c r="M4" s="720"/>
      <c r="N4" s="720"/>
      <c r="O4" s="721"/>
    </row>
    <row r="5" spans="2:15">
      <c r="B5" s="583"/>
      <c r="C5" s="584"/>
      <c r="D5" s="584"/>
      <c r="E5" s="584"/>
      <c r="F5" s="584"/>
      <c r="G5" s="584"/>
      <c r="H5" s="585"/>
      <c r="I5" s="585"/>
      <c r="J5" s="586"/>
      <c r="K5" s="586"/>
      <c r="L5" s="585"/>
      <c r="M5" s="585"/>
      <c r="N5" s="585"/>
      <c r="O5" s="628"/>
    </row>
    <row r="6" spans="2:15" ht="15" customHeight="1">
      <c r="B6" s="583"/>
      <c r="C6" s="584"/>
      <c r="D6" s="584"/>
      <c r="E6" s="584"/>
      <c r="F6" s="584"/>
      <c r="G6" s="713" t="s">
        <v>1</v>
      </c>
      <c r="H6" s="715">
        <f>'Trend Data'!C2</f>
        <v>2009</v>
      </c>
      <c r="I6" s="715">
        <f>'Trend Data'!D2</f>
        <v>2010</v>
      </c>
      <c r="J6" s="722" t="s">
        <v>351</v>
      </c>
      <c r="K6" s="590"/>
      <c r="L6" s="687">
        <f>I6</f>
        <v>2010</v>
      </c>
      <c r="M6" s="685"/>
      <c r="N6" s="686"/>
      <c r="O6" s="628"/>
    </row>
    <row r="7" spans="2:15">
      <c r="B7" s="583"/>
      <c r="C7" s="584"/>
      <c r="D7" s="584"/>
      <c r="E7" s="584"/>
      <c r="F7" s="584"/>
      <c r="G7" s="714"/>
      <c r="H7" s="716"/>
      <c r="I7" s="716"/>
      <c r="J7" s="723"/>
      <c r="K7" s="590"/>
      <c r="L7" s="685"/>
      <c r="M7" s="685"/>
      <c r="N7" s="685"/>
      <c r="O7" s="628"/>
    </row>
    <row r="8" spans="2:15" ht="2.4500000000000002" customHeight="1">
      <c r="B8" s="583"/>
      <c r="C8" s="584"/>
      <c r="D8" s="584"/>
      <c r="E8" s="584"/>
      <c r="F8" s="584"/>
      <c r="G8" s="592"/>
      <c r="H8" s="593"/>
      <c r="I8" s="593"/>
      <c r="J8" s="594"/>
      <c r="K8" s="594"/>
      <c r="L8" s="630"/>
      <c r="M8" s="630"/>
      <c r="N8" s="630"/>
      <c r="O8" s="628"/>
    </row>
    <row r="9" spans="2:15">
      <c r="B9" s="583"/>
      <c r="C9" s="584"/>
      <c r="D9" s="584"/>
      <c r="E9" s="584"/>
      <c r="F9" s="631">
        <f>IF(LEN('Trend Data'!A3)&gt;0,'Trend Data'!A3,"")</f>
        <v>1</v>
      </c>
      <c r="G9" s="598" t="str">
        <f ca="1">IF(LEN('Trend Data'!B3)&gt;0,'Trend Data'!B3,"")</f>
        <v>Jan</v>
      </c>
      <c r="H9" s="599">
        <f ca="1">IF('Trend Data'!K3&gt;0,'Trend Data'!K3,"")</f>
        <v>45.222222222222221</v>
      </c>
      <c r="I9" s="599">
        <f ca="1">IF('Trend Data'!L3&gt;0,'Trend Data'!L3,"")</f>
        <v>56.878787878787875</v>
      </c>
      <c r="J9" s="600">
        <f t="shared" ref="J9:J20" ca="1" si="0">IF(ISERR(($I9-$H9)/$I9),"",($I9-$H9)/$I9)</f>
        <v>0.20493695613567747</v>
      </c>
      <c r="K9" s="600"/>
      <c r="L9" s="632"/>
      <c r="M9" s="632"/>
      <c r="N9" s="632"/>
      <c r="O9" s="633"/>
    </row>
    <row r="10" spans="2:15">
      <c r="B10" s="583"/>
      <c r="C10" s="584"/>
      <c r="D10" s="584"/>
      <c r="E10" s="584"/>
      <c r="F10" s="631">
        <f>IF(LEN('Trend Data'!A4)&gt;0,'Trend Data'!A4,"")</f>
        <v>2</v>
      </c>
      <c r="G10" s="598" t="str">
        <f ca="1">IF(LEN('Trend Data'!B4)&gt;0,'Trend Data'!B4,"")</f>
        <v>Feb</v>
      </c>
      <c r="H10" s="599">
        <f ca="1">IF('Trend Data'!K4&gt;0,'Trend Data'!K4,"")</f>
        <v>64.571428571428569</v>
      </c>
      <c r="I10" s="599">
        <f ca="1">IF('Trend Data'!L4&gt;0,'Trend Data'!L4,"")</f>
        <v>47.1</v>
      </c>
      <c r="J10" s="600">
        <f t="shared" ca="1" si="0"/>
        <v>-0.37094328177130714</v>
      </c>
      <c r="K10" s="600"/>
      <c r="L10" s="632"/>
      <c r="M10" s="632"/>
      <c r="N10" s="632"/>
      <c r="O10" s="633"/>
    </row>
    <row r="11" spans="2:15">
      <c r="B11" s="583"/>
      <c r="C11" s="584"/>
      <c r="D11" s="584"/>
      <c r="E11" s="584"/>
      <c r="F11" s="631">
        <f>IF(LEN('Trend Data'!A5)&gt;0,'Trend Data'!A5,"")</f>
        <v>3</v>
      </c>
      <c r="G11" s="598" t="str">
        <f ca="1">IF(LEN('Trend Data'!B5)&gt;0,'Trend Data'!B5,"")</f>
        <v>Mar</v>
      </c>
      <c r="H11" s="599">
        <f ca="1">IF('Trend Data'!K5&gt;0,'Trend Data'!K5,"")</f>
        <v>48.59375</v>
      </c>
      <c r="I11" s="599">
        <f ca="1">IF('Trend Data'!L5&gt;0,'Trend Data'!L5,"")</f>
        <v>66.058823529411768</v>
      </c>
      <c r="J11" s="600">
        <f t="shared" ca="1" si="0"/>
        <v>0.26438668744434551</v>
      </c>
      <c r="K11" s="600"/>
      <c r="L11" s="632"/>
      <c r="M11" s="632"/>
      <c r="N11" s="632"/>
      <c r="O11" s="633"/>
    </row>
    <row r="12" spans="2:15">
      <c r="B12" s="583"/>
      <c r="C12" s="584"/>
      <c r="D12" s="584"/>
      <c r="E12" s="584"/>
      <c r="F12" s="631">
        <f>IF(LEN('Trend Data'!A6)&gt;0,'Trend Data'!A6,"")</f>
        <v>4</v>
      </c>
      <c r="G12" s="598" t="str">
        <f ca="1">IF(LEN('Trend Data'!B6)&gt;0,'Trend Data'!B6,"")</f>
        <v>Apr</v>
      </c>
      <c r="H12" s="599">
        <f ca="1">IF('Trend Data'!K6&gt;0,'Trend Data'!K6,"")</f>
        <v>83.28</v>
      </c>
      <c r="I12" s="599">
        <f ca="1">IF('Trend Data'!L6&gt;0,'Trend Data'!L6,"")</f>
        <v>44.303030303030305</v>
      </c>
      <c r="J12" s="600">
        <f t="shared" ca="1" si="0"/>
        <v>-0.87978112175102596</v>
      </c>
      <c r="K12" s="600"/>
      <c r="L12" s="632"/>
      <c r="M12" s="632"/>
      <c r="N12" s="632"/>
      <c r="O12" s="633"/>
    </row>
    <row r="13" spans="2:15">
      <c r="B13" s="583"/>
      <c r="C13" s="584"/>
      <c r="D13" s="584"/>
      <c r="E13" s="584"/>
      <c r="F13" s="631">
        <f>IF(LEN('Trend Data'!A7)&gt;0,'Trend Data'!A7,"")</f>
        <v>5</v>
      </c>
      <c r="G13" s="598" t="str">
        <f ca="1">IF(LEN('Trend Data'!B7)&gt;0,'Trend Data'!B7,"")</f>
        <v>May</v>
      </c>
      <c r="H13" s="599">
        <f ca="1">IF('Trend Data'!K7&gt;0,'Trend Data'!K7,"")</f>
        <v>70.147058823529406</v>
      </c>
      <c r="I13" s="599">
        <f ca="1">IF('Trend Data'!L7&gt;0,'Trend Data'!L7,"")</f>
        <v>55.297297297297298</v>
      </c>
      <c r="J13" s="600">
        <f t="shared" ca="1" si="0"/>
        <v>-0.26854407452130402</v>
      </c>
      <c r="K13" s="600"/>
      <c r="L13" s="632"/>
      <c r="M13" s="632"/>
      <c r="N13" s="632"/>
      <c r="O13" s="633"/>
    </row>
    <row r="14" spans="2:15">
      <c r="B14" s="583"/>
      <c r="C14" s="584"/>
      <c r="D14" s="584"/>
      <c r="E14" s="584"/>
      <c r="F14" s="631">
        <f>IF(LEN('Trend Data'!A8)&gt;0,'Trend Data'!A8,"")</f>
        <v>6</v>
      </c>
      <c r="G14" s="634" t="str">
        <f ca="1">IF(LEN('Trend Data'!B8)&gt;0,'Trend Data'!B8,"")</f>
        <v/>
      </c>
      <c r="H14" s="619" t="str">
        <f ca="1">IF('Trend Data'!K8&gt;0,'Trend Data'!K8,"")</f>
        <v/>
      </c>
      <c r="I14" s="619" t="str">
        <f ca="1">IF('Trend Data'!L8&gt;0,'Trend Data'!L8,"")</f>
        <v/>
      </c>
      <c r="J14" s="620" t="str">
        <f t="shared" ca="1" si="0"/>
        <v/>
      </c>
      <c r="K14" s="620"/>
      <c r="L14" s="635"/>
      <c r="M14" s="635"/>
      <c r="N14" s="635"/>
      <c r="O14" s="633"/>
    </row>
    <row r="15" spans="2:15">
      <c r="B15" s="583"/>
      <c r="C15" s="584"/>
      <c r="D15" s="584"/>
      <c r="E15" s="584"/>
      <c r="F15" s="631">
        <f>IF(LEN('Trend Data'!A9)&gt;0,'Trend Data'!A9,"")</f>
        <v>7</v>
      </c>
      <c r="G15" s="634" t="str">
        <f ca="1">IF(LEN('Trend Data'!B9)&gt;0,'Trend Data'!B9,"")</f>
        <v/>
      </c>
      <c r="H15" s="619" t="str">
        <f ca="1">IF('Trend Data'!K9&gt;0,'Trend Data'!K9,"")</f>
        <v/>
      </c>
      <c r="I15" s="619" t="str">
        <f ca="1">IF('Trend Data'!L9&gt;0,'Trend Data'!L9,"")</f>
        <v/>
      </c>
      <c r="J15" s="620" t="str">
        <f t="shared" ca="1" si="0"/>
        <v/>
      </c>
      <c r="K15" s="620"/>
      <c r="L15" s="635"/>
      <c r="M15" s="635"/>
      <c r="N15" s="635"/>
      <c r="O15" s="633"/>
    </row>
    <row r="16" spans="2:15">
      <c r="B16" s="583"/>
      <c r="C16" s="584"/>
      <c r="D16" s="584"/>
      <c r="E16" s="584"/>
      <c r="F16" s="631">
        <f>IF(LEN('Trend Data'!A10)&gt;0,'Trend Data'!A10,"")</f>
        <v>8</v>
      </c>
      <c r="G16" s="634" t="str">
        <f ca="1">IF(LEN('Trend Data'!B10)&gt;0,'Trend Data'!B10,"")</f>
        <v/>
      </c>
      <c r="H16" s="619" t="str">
        <f ca="1">IF('Trend Data'!K10&gt;0,'Trend Data'!K10,"")</f>
        <v/>
      </c>
      <c r="I16" s="619" t="str">
        <f ca="1">IF('Trend Data'!L10&gt;0,'Trend Data'!L10,"")</f>
        <v/>
      </c>
      <c r="J16" s="620" t="str">
        <f t="shared" ca="1" si="0"/>
        <v/>
      </c>
      <c r="K16" s="620"/>
      <c r="L16" s="635"/>
      <c r="M16" s="635"/>
      <c r="N16" s="635"/>
      <c r="O16" s="633"/>
    </row>
    <row r="17" spans="2:16">
      <c r="B17" s="583"/>
      <c r="C17" s="584"/>
      <c r="D17" s="584"/>
      <c r="E17" s="584"/>
      <c r="F17" s="631">
        <f>IF(LEN('Trend Data'!A11)&gt;0,'Trend Data'!A11,"")</f>
        <v>9</v>
      </c>
      <c r="G17" s="634" t="str">
        <f ca="1">IF(LEN('Trend Data'!B11)&gt;0,'Trend Data'!B11,"")</f>
        <v/>
      </c>
      <c r="H17" s="619" t="str">
        <f ca="1">IF('Trend Data'!K11&gt;0,'Trend Data'!K11,"")</f>
        <v/>
      </c>
      <c r="I17" s="619" t="str">
        <f ca="1">IF('Trend Data'!L11&gt;0,'Trend Data'!L11,"")</f>
        <v/>
      </c>
      <c r="J17" s="620" t="str">
        <f t="shared" ca="1" si="0"/>
        <v/>
      </c>
      <c r="K17" s="620"/>
      <c r="L17" s="635"/>
      <c r="M17" s="635"/>
      <c r="N17" s="635"/>
      <c r="O17" s="633"/>
    </row>
    <row r="18" spans="2:16">
      <c r="B18" s="583"/>
      <c r="C18" s="584"/>
      <c r="D18" s="584"/>
      <c r="E18" s="584"/>
      <c r="F18" s="631">
        <f>IF(LEN('Trend Data'!A12)&gt;0,'Trend Data'!A12,"")</f>
        <v>10</v>
      </c>
      <c r="G18" s="634" t="str">
        <f ca="1">IF(LEN('Trend Data'!B12)&gt;0,'Trend Data'!B12,"")</f>
        <v/>
      </c>
      <c r="H18" s="619" t="str">
        <f ca="1">IF('Trend Data'!K12&gt;0,'Trend Data'!K12,"")</f>
        <v/>
      </c>
      <c r="I18" s="619" t="str">
        <f ca="1">IF('Trend Data'!L12&gt;0,'Trend Data'!L12,"")</f>
        <v/>
      </c>
      <c r="J18" s="620" t="str">
        <f t="shared" ca="1" si="0"/>
        <v/>
      </c>
      <c r="K18" s="620"/>
      <c r="L18" s="635"/>
      <c r="M18" s="635"/>
      <c r="N18" s="635"/>
      <c r="O18" s="633"/>
    </row>
    <row r="19" spans="2:16">
      <c r="B19" s="583"/>
      <c r="C19" s="584"/>
      <c r="D19" s="584"/>
      <c r="E19" s="584"/>
      <c r="F19" s="631">
        <f>IF(LEN('Trend Data'!A13)&gt;0,'Trend Data'!A13,"")</f>
        <v>11</v>
      </c>
      <c r="G19" s="634" t="str">
        <f ca="1">IF(LEN('Trend Data'!B13)&gt;0,'Trend Data'!B13,"")</f>
        <v/>
      </c>
      <c r="H19" s="619" t="str">
        <f ca="1">IF('Trend Data'!K13&gt;0,'Trend Data'!K13,"")</f>
        <v/>
      </c>
      <c r="I19" s="619" t="str">
        <f ca="1">IF('Trend Data'!L13&gt;0,'Trend Data'!L13,"")</f>
        <v/>
      </c>
      <c r="J19" s="620" t="str">
        <f t="shared" ca="1" si="0"/>
        <v/>
      </c>
      <c r="K19" s="620"/>
      <c r="L19" s="636"/>
      <c r="M19" s="636"/>
      <c r="N19" s="636"/>
      <c r="O19" s="633"/>
      <c r="P19" s="584"/>
    </row>
    <row r="20" spans="2:16">
      <c r="B20" s="583"/>
      <c r="C20" s="584"/>
      <c r="D20" s="584"/>
      <c r="E20" s="584"/>
      <c r="F20" s="631">
        <f>IF(LEN('Trend Data'!A14)&gt;0,'Trend Data'!A14,"")</f>
        <v>12</v>
      </c>
      <c r="G20" s="634" t="str">
        <f ca="1">IF(LEN('Trend Data'!B14)&gt;0,'Trend Data'!B14,"")</f>
        <v/>
      </c>
      <c r="H20" s="619" t="str">
        <f ca="1">IF('Trend Data'!K14&gt;0,'Trend Data'!K14,"")</f>
        <v/>
      </c>
      <c r="I20" s="619" t="str">
        <f ca="1">IF('Trend Data'!L14&gt;0,'Trend Data'!L14,"")</f>
        <v/>
      </c>
      <c r="J20" s="620" t="str">
        <f t="shared" ca="1" si="0"/>
        <v/>
      </c>
      <c r="K20" s="620"/>
      <c r="L20" s="636"/>
      <c r="M20" s="636"/>
      <c r="N20" s="636"/>
      <c r="O20" s="633"/>
      <c r="P20" s="584"/>
    </row>
    <row r="21" spans="2:16">
      <c r="B21" s="605"/>
      <c r="C21" s="606"/>
      <c r="D21" s="606"/>
      <c r="E21" s="606"/>
      <c r="F21" s="606"/>
      <c r="G21" s="606"/>
      <c r="H21" s="607"/>
      <c r="I21" s="607"/>
      <c r="J21" s="608"/>
      <c r="K21" s="608"/>
      <c r="L21" s="607"/>
      <c r="M21" s="637"/>
      <c r="N21" s="607"/>
      <c r="O21" s="638"/>
      <c r="P21" s="584"/>
    </row>
    <row r="23" spans="2:16" ht="24" customHeight="1">
      <c r="B23" s="702" t="s">
        <v>352</v>
      </c>
      <c r="C23" s="703"/>
      <c r="D23" s="703"/>
      <c r="E23" s="703"/>
      <c r="F23" s="703"/>
      <c r="G23" s="703"/>
      <c r="H23" s="703"/>
      <c r="I23" s="703"/>
      <c r="J23" s="703"/>
      <c r="K23" s="703"/>
      <c r="L23" s="703"/>
      <c r="M23" s="703"/>
      <c r="N23" s="703"/>
      <c r="O23" s="704"/>
    </row>
    <row r="24" spans="2:16" ht="24" customHeight="1">
      <c r="B24" s="609"/>
      <c r="C24" s="610"/>
      <c r="D24" s="610"/>
      <c r="E24" s="651" t="s">
        <v>128</v>
      </c>
      <c r="F24" s="610"/>
      <c r="G24" s="610"/>
      <c r="H24" s="610"/>
      <c r="I24" s="610"/>
      <c r="J24" s="639"/>
      <c r="K24" s="639"/>
      <c r="L24" s="610"/>
      <c r="M24" s="610"/>
      <c r="N24" s="610"/>
      <c r="O24" s="640"/>
    </row>
    <row r="25" spans="2:16">
      <c r="B25" s="583"/>
      <c r="C25" s="584"/>
      <c r="D25" s="584"/>
      <c r="E25" s="584"/>
      <c r="F25" s="584"/>
      <c r="G25" s="584"/>
      <c r="H25" s="585"/>
      <c r="I25" s="585"/>
      <c r="J25" s="586"/>
      <c r="K25" s="586"/>
      <c r="L25" s="585"/>
      <c r="M25" s="585"/>
      <c r="N25" s="585"/>
      <c r="O25" s="628"/>
    </row>
    <row r="26" spans="2:16" ht="15" customHeight="1">
      <c r="B26" s="583"/>
      <c r="C26" s="584"/>
      <c r="D26" s="584"/>
      <c r="E26" s="584"/>
      <c r="F26" s="584"/>
      <c r="G26" s="713" t="s">
        <v>1</v>
      </c>
      <c r="H26" s="715">
        <f>H6</f>
        <v>2009</v>
      </c>
      <c r="I26" s="715">
        <f>I6</f>
        <v>2010</v>
      </c>
      <c r="J26" s="717" t="s">
        <v>351</v>
      </c>
      <c r="K26" s="629"/>
      <c r="L26" s="641">
        <f>I26</f>
        <v>2010</v>
      </c>
      <c r="M26" s="642"/>
      <c r="N26" s="643" t="str">
        <f>E24</f>
        <v>Home</v>
      </c>
      <c r="O26" s="628"/>
    </row>
    <row r="27" spans="2:16">
      <c r="B27" s="583"/>
      <c r="C27" s="584"/>
      <c r="D27" s="584"/>
      <c r="E27" s="584"/>
      <c r="F27" s="584"/>
      <c r="G27" s="714"/>
      <c r="H27" s="716"/>
      <c r="I27" s="716"/>
      <c r="J27" s="718"/>
      <c r="K27" s="590"/>
      <c r="L27" s="644" t="s">
        <v>353</v>
      </c>
      <c r="M27" s="645"/>
      <c r="N27" s="646" t="s">
        <v>354</v>
      </c>
      <c r="O27" s="628"/>
    </row>
    <row r="28" spans="2:16" ht="2.4500000000000002" customHeight="1">
      <c r="B28" s="583"/>
      <c r="C28" s="584"/>
      <c r="D28" s="584"/>
      <c r="E28" s="584"/>
      <c r="F28" s="584"/>
      <c r="G28" s="615"/>
      <c r="H28" s="616"/>
      <c r="I28" s="616"/>
      <c r="J28" s="617"/>
      <c r="K28" s="617"/>
      <c r="L28" s="616"/>
      <c r="M28" s="616"/>
      <c r="N28" s="616"/>
      <c r="O28" s="628"/>
    </row>
    <row r="29" spans="2:16">
      <c r="B29" s="583"/>
      <c r="C29" s="584"/>
      <c r="D29" s="584"/>
      <c r="E29" s="584"/>
      <c r="F29" s="631">
        <f>IF(LEN('Trend Data'!A3)&gt;0,'Trend Data'!A3,"")</f>
        <v>1</v>
      </c>
      <c r="G29" s="598" t="str">
        <f ca="1">IF(LEN('Trend Data'!B3)&gt;0,'Trend Data'!B3,"")</f>
        <v>Jan</v>
      </c>
      <c r="H29" s="599">
        <f ca="1">IF('Trend Data'!N3&gt;0,'Trend Data'!N3,"")</f>
        <v>294</v>
      </c>
      <c r="I29" s="599">
        <f ca="1">IF('Trend Data'!O3&gt;0,'Trend Data'!O3,"")</f>
        <v>430</v>
      </c>
      <c r="J29" s="600">
        <f ca="1">IF(ISERR(($I29-$H29)/$I29),"",($I29-$H29)/$I29)</f>
        <v>0.31627906976744186</v>
      </c>
      <c r="K29" s="600"/>
      <c r="L29" s="647">
        <f ca="1">IF(J29="","",M29)</f>
        <v>430</v>
      </c>
      <c r="M29" s="647">
        <f t="array" aca="1" ref="M29" ca="1">SMALL(IF((YearlyData_Range_ThisYearMonth=$F29)*(YearlyData_Range_ThisYearExpensesCAT=$E$24),YearlyData_Range_ThisYearAmount),1)</f>
        <v>430</v>
      </c>
      <c r="N29" s="648">
        <f ca="1">IF(J29="","",O29)</f>
        <v>430</v>
      </c>
      <c r="O29" s="633">
        <f t="array" aca="1" ref="O29" ca="1">LARGE(IF((YearlyData_Range_ThisYearMonth=$F29)*(YearlyData_Range_ThisYearExpensesCAT=$E$24),YearlyData_Range_ThisYearAmount),1)</f>
        <v>430</v>
      </c>
    </row>
    <row r="30" spans="2:16">
      <c r="B30" s="583"/>
      <c r="C30" s="584"/>
      <c r="D30" s="584"/>
      <c r="E30" s="584"/>
      <c r="F30" s="631">
        <f>IF(LEN('Trend Data'!A4)&gt;0,'Trend Data'!A4,"")</f>
        <v>2</v>
      </c>
      <c r="G30" s="598" t="str">
        <f ca="1">IF(LEN('Trend Data'!B4)&gt;0,'Trend Data'!B4,"")</f>
        <v>Feb</v>
      </c>
      <c r="H30" s="599">
        <f ca="1">IF('Trend Data'!N4&gt;0,'Trend Data'!N4,"")</f>
        <v>430</v>
      </c>
      <c r="I30" s="599">
        <f ca="1">IF('Trend Data'!O4&gt;0,'Trend Data'!O4,"")</f>
        <v>430</v>
      </c>
      <c r="J30" s="600">
        <f t="shared" ref="J30:J40" ca="1" si="1">IF(ISERR(($I30-$H30)/$I30),"",($I30-$H30)/$I30)</f>
        <v>0</v>
      </c>
      <c r="K30" s="600"/>
      <c r="L30" s="647">
        <f t="shared" ref="L30:L40" ca="1" si="2">IF(J30="","",M30)</f>
        <v>430</v>
      </c>
      <c r="M30" s="647">
        <f t="array" aca="1" ref="M30" ca="1">SMALL(IF((YearlyData_Range_ThisYearMonth=$F30)*(YearlyData_Range_ThisYearExpensesCAT=$E$24),YearlyData_Range_ThisYearAmount),1)</f>
        <v>430</v>
      </c>
      <c r="N30" s="648">
        <f t="shared" ref="N30:N40" ca="1" si="3">IF(J30="","",O30)</f>
        <v>430</v>
      </c>
      <c r="O30" s="633">
        <f t="array" aca="1" ref="O30" ca="1">LARGE(IF((YearlyData_Range_ThisYearMonth=$F30)*(YearlyData_Range_ThisYearExpensesCAT=$E$24),YearlyData_Range_ThisYearAmount),1)</f>
        <v>430</v>
      </c>
    </row>
    <row r="31" spans="2:16">
      <c r="B31" s="583"/>
      <c r="C31" s="584"/>
      <c r="D31" s="584"/>
      <c r="E31" s="584"/>
      <c r="F31" s="631">
        <f>IF(LEN('Trend Data'!A5)&gt;0,'Trend Data'!A5,"")</f>
        <v>3</v>
      </c>
      <c r="G31" s="598" t="str">
        <f ca="1">IF(LEN('Trend Data'!B5)&gt;0,'Trend Data'!B5,"")</f>
        <v>Mar</v>
      </c>
      <c r="H31" s="599">
        <f ca="1">IF('Trend Data'!N5&gt;0,'Trend Data'!N5,"")</f>
        <v>250.5</v>
      </c>
      <c r="I31" s="599">
        <f ca="1">IF('Trend Data'!O5&gt;0,'Trend Data'!O5,"")</f>
        <v>240</v>
      </c>
      <c r="J31" s="600">
        <f t="shared" ca="1" si="1"/>
        <v>-4.3749999999999997E-2</v>
      </c>
      <c r="K31" s="600"/>
      <c r="L31" s="647">
        <f t="shared" ca="1" si="2"/>
        <v>20</v>
      </c>
      <c r="M31" s="647">
        <f t="array" aca="1" ref="M31" ca="1">SMALL(IF((YearlyData_Range_ThisYearMonth=$F31)*(YearlyData_Range_ThisYearExpensesCAT=$E$24),YearlyData_Range_ThisYearAmount),1)</f>
        <v>20</v>
      </c>
      <c r="N31" s="648">
        <f t="shared" ca="1" si="3"/>
        <v>440</v>
      </c>
      <c r="O31" s="633">
        <f t="array" aca="1" ref="O31" ca="1">LARGE(IF((YearlyData_Range_ThisYearMonth=$F31)*(YearlyData_Range_ThisYearExpensesCAT=$E$24),YearlyData_Range_ThisYearAmount),1)</f>
        <v>440</v>
      </c>
    </row>
    <row r="32" spans="2:16">
      <c r="B32" s="583"/>
      <c r="C32" s="584"/>
      <c r="D32" s="584"/>
      <c r="E32" s="584"/>
      <c r="F32" s="631">
        <f>IF(LEN('Trend Data'!A6)&gt;0,'Trend Data'!A6,"")</f>
        <v>4</v>
      </c>
      <c r="G32" s="598" t="str">
        <f ca="1">IF(LEN('Trend Data'!B6)&gt;0,'Trend Data'!B6,"")</f>
        <v>Apr</v>
      </c>
      <c r="H32" s="599">
        <f ca="1">IF('Trend Data'!N6&gt;0,'Trend Data'!N6,"")</f>
        <v>430</v>
      </c>
      <c r="I32" s="599">
        <f ca="1">IF('Trend Data'!O6&gt;0,'Trend Data'!O6,"")</f>
        <v>440</v>
      </c>
      <c r="J32" s="600">
        <f t="shared" ca="1" si="1"/>
        <v>2.2727272727272728E-2</v>
      </c>
      <c r="K32" s="600"/>
      <c r="L32" s="647">
        <f t="shared" ca="1" si="2"/>
        <v>440</v>
      </c>
      <c r="M32" s="647">
        <f t="array" aca="1" ref="M32" ca="1">SMALL(IF((YearlyData_Range_ThisYearMonth=$F32)*(YearlyData_Range_ThisYearExpensesCAT=$E$24),YearlyData_Range_ThisYearAmount),1)</f>
        <v>440</v>
      </c>
      <c r="N32" s="648">
        <f t="shared" ca="1" si="3"/>
        <v>440</v>
      </c>
      <c r="O32" s="633">
        <f t="array" aca="1" ref="O32" ca="1">LARGE(IF((YearlyData_Range_ThisYearMonth=$F32)*(YearlyData_Range_ThisYearExpensesCAT=$E$24),YearlyData_Range_ThisYearAmount),1)</f>
        <v>440</v>
      </c>
    </row>
    <row r="33" spans="2:15">
      <c r="B33" s="583"/>
      <c r="C33" s="584"/>
      <c r="D33" s="584"/>
      <c r="E33" s="584"/>
      <c r="F33" s="631">
        <f>IF(LEN('Trend Data'!A7)&gt;0,'Trend Data'!A7,"")</f>
        <v>5</v>
      </c>
      <c r="G33" s="598" t="str">
        <f ca="1">IF(LEN('Trend Data'!B7)&gt;0,'Trend Data'!B7,"")</f>
        <v>May</v>
      </c>
      <c r="H33" s="599">
        <f ca="1">IF('Trend Data'!N7&gt;0,'Trend Data'!N7,"")</f>
        <v>430</v>
      </c>
      <c r="I33" s="599">
        <f ca="1">IF('Trend Data'!O7&gt;0,'Trend Data'!O7,"")</f>
        <v>300.66666666666669</v>
      </c>
      <c r="J33" s="649">
        <f t="shared" ca="1" si="1"/>
        <v>-0.43015521064301543</v>
      </c>
      <c r="K33" s="649"/>
      <c r="L33" s="647">
        <f t="shared" ca="1" si="2"/>
        <v>22</v>
      </c>
      <c r="M33" s="647">
        <f t="array" aca="1" ref="M33" ca="1">SMALL(IF((YearlyData_Range_ThisYearMonth=$F33)*(YearlyData_Range_ThisYearExpensesCAT=$E$24),YearlyData_Range_ThisYearAmount),1)</f>
        <v>22</v>
      </c>
      <c r="N33" s="648">
        <f t="shared" ca="1" si="3"/>
        <v>440</v>
      </c>
      <c r="O33" s="633">
        <f t="array" aca="1" ref="O33" ca="1">LARGE(IF((YearlyData_Range_ThisYearMonth=$F33)*(YearlyData_Range_ThisYearExpensesCAT=$E$24),YearlyData_Range_ThisYearAmount),1)</f>
        <v>440</v>
      </c>
    </row>
    <row r="34" spans="2:15">
      <c r="B34" s="583"/>
      <c r="C34" s="584"/>
      <c r="D34" s="584"/>
      <c r="E34" s="584"/>
      <c r="F34" s="631">
        <f>IF(LEN('Trend Data'!A8)&gt;0,'Trend Data'!A8,"")</f>
        <v>6</v>
      </c>
      <c r="G34" s="592" t="str">
        <f ca="1">IF(LEN('Trend Data'!B8)&gt;0,'Trend Data'!B8,"")</f>
        <v/>
      </c>
      <c r="H34" s="619" t="str">
        <f ca="1">IF('Trend Data'!N8&gt;0,'Trend Data'!N8,"")</f>
        <v/>
      </c>
      <c r="I34" s="619" t="str">
        <f ca="1">IF('Trend Data'!O8&gt;0,'Trend Data'!O8,"")</f>
        <v/>
      </c>
      <c r="J34" s="622" t="str">
        <f t="shared" ca="1" si="1"/>
        <v/>
      </c>
      <c r="K34" s="622"/>
      <c r="L34" s="636" t="str">
        <f t="shared" ca="1" si="2"/>
        <v/>
      </c>
      <c r="M34" s="636" t="e">
        <f t="array" aca="1" ref="M34" ca="1">SMALL(IF((YearlyData_Range_ThisYearMonth=$F34)*(YearlyData_Range_ThisYearExpensesCAT=$E$24),YearlyData_Range_ThisYearAmount),1)</f>
        <v>#NUM!</v>
      </c>
      <c r="N34" s="604" t="str">
        <f t="shared" ca="1" si="3"/>
        <v/>
      </c>
      <c r="O34" s="633" t="e">
        <f t="array" aca="1" ref="O34" ca="1">LARGE(IF((YearlyData_Range_ThisYearMonth=$F34)*(YearlyData_Range_ThisYearExpensesCAT=$E$24),YearlyData_Range_ThisYearAmount),1)</f>
        <v>#NUM!</v>
      </c>
    </row>
    <row r="35" spans="2:15">
      <c r="B35" s="583"/>
      <c r="C35" s="584"/>
      <c r="D35" s="584"/>
      <c r="E35" s="584"/>
      <c r="F35" s="631">
        <f>IF(LEN('Trend Data'!A9)&gt;0,'Trend Data'!A9,"")</f>
        <v>7</v>
      </c>
      <c r="G35" s="592" t="str">
        <f ca="1">IF(LEN('Trend Data'!B9)&gt;0,'Trend Data'!B9,"")</f>
        <v/>
      </c>
      <c r="H35" s="619" t="str">
        <f ca="1">IF('Trend Data'!N9&gt;0,'Trend Data'!N9,"")</f>
        <v/>
      </c>
      <c r="I35" s="619" t="str">
        <f ca="1">IF('Trend Data'!O9&gt;0,'Trend Data'!O9,"")</f>
        <v/>
      </c>
      <c r="J35" s="622" t="str">
        <f t="shared" ca="1" si="1"/>
        <v/>
      </c>
      <c r="K35" s="622"/>
      <c r="L35" s="636" t="str">
        <f t="shared" ca="1" si="2"/>
        <v/>
      </c>
      <c r="M35" s="636" t="e">
        <f t="array" aca="1" ref="M35" ca="1">SMALL(IF((YearlyData_Range_ThisYearMonth=$F35)*(YearlyData_Range_ThisYearExpensesCAT=$E$24),YearlyData_Range_ThisYearAmount),1)</f>
        <v>#NUM!</v>
      </c>
      <c r="N35" s="604" t="str">
        <f t="shared" ca="1" si="3"/>
        <v/>
      </c>
      <c r="O35" s="633" t="e">
        <f t="array" aca="1" ref="O35" ca="1">LARGE(IF((YearlyData_Range_ThisYearMonth=$F35)*(YearlyData_Range_ThisYearExpensesCAT=$E$24),YearlyData_Range_ThisYearAmount),1)</f>
        <v>#NUM!</v>
      </c>
    </row>
    <row r="36" spans="2:15">
      <c r="B36" s="583"/>
      <c r="C36" s="584"/>
      <c r="D36" s="584"/>
      <c r="E36" s="584"/>
      <c r="F36" s="631">
        <f>IF(LEN('Trend Data'!A10)&gt;0,'Trend Data'!A10,"")</f>
        <v>8</v>
      </c>
      <c r="G36" s="592" t="str">
        <f ca="1">IF(LEN('Trend Data'!B10)&gt;0,'Trend Data'!B10,"")</f>
        <v/>
      </c>
      <c r="H36" s="619" t="str">
        <f ca="1">IF('Trend Data'!N10&gt;0,'Trend Data'!N10,"")</f>
        <v/>
      </c>
      <c r="I36" s="619" t="str">
        <f ca="1">IF('Trend Data'!O10&gt;0,'Trend Data'!O10,"")</f>
        <v/>
      </c>
      <c r="J36" s="622" t="str">
        <f t="shared" ca="1" si="1"/>
        <v/>
      </c>
      <c r="K36" s="622"/>
      <c r="L36" s="636" t="str">
        <f t="shared" ca="1" si="2"/>
        <v/>
      </c>
      <c r="M36" s="636" t="e">
        <f t="array" aca="1" ref="M36" ca="1">SMALL(IF((YearlyData_Range_ThisYearMonth=$F36)*(YearlyData_Range_ThisYearExpensesCAT=$E$24),YearlyData_Range_ThisYearAmount),1)</f>
        <v>#NUM!</v>
      </c>
      <c r="N36" s="604" t="str">
        <f t="shared" ca="1" si="3"/>
        <v/>
      </c>
      <c r="O36" s="633" t="e">
        <f t="array" aca="1" ref="O36" ca="1">LARGE(IF((YearlyData_Range_ThisYearMonth=$F36)*(YearlyData_Range_ThisYearExpensesCAT=$E$24),YearlyData_Range_ThisYearAmount),1)</f>
        <v>#NUM!</v>
      </c>
    </row>
    <row r="37" spans="2:15">
      <c r="B37" s="583"/>
      <c r="C37" s="584"/>
      <c r="D37" s="584"/>
      <c r="E37" s="584"/>
      <c r="F37" s="631">
        <f>IF(LEN('Trend Data'!A11)&gt;0,'Trend Data'!A11,"")</f>
        <v>9</v>
      </c>
      <c r="G37" s="592" t="str">
        <f ca="1">IF(LEN('Trend Data'!B11)&gt;0,'Trend Data'!B11,"")</f>
        <v/>
      </c>
      <c r="H37" s="619" t="str">
        <f ca="1">IF('Trend Data'!N11&gt;0,'Trend Data'!N11,"")</f>
        <v/>
      </c>
      <c r="I37" s="619" t="str">
        <f ca="1">IF('Trend Data'!O11&gt;0,'Trend Data'!O11,"")</f>
        <v/>
      </c>
      <c r="J37" s="622" t="str">
        <f t="shared" ca="1" si="1"/>
        <v/>
      </c>
      <c r="K37" s="622"/>
      <c r="L37" s="636" t="str">
        <f t="shared" ca="1" si="2"/>
        <v/>
      </c>
      <c r="M37" s="636" t="e">
        <f t="array" aca="1" ref="M37" ca="1">SMALL(IF((YearlyData_Range_ThisYearMonth=$F37)*(YearlyData_Range_ThisYearExpensesCAT=$E$24),YearlyData_Range_ThisYearAmount),1)</f>
        <v>#NUM!</v>
      </c>
      <c r="N37" s="604" t="str">
        <f t="shared" ca="1" si="3"/>
        <v/>
      </c>
      <c r="O37" s="633" t="e">
        <f t="array" aca="1" ref="O37" ca="1">LARGE(IF((YearlyData_Range_ThisYearMonth=$F37)*(YearlyData_Range_ThisYearExpensesCAT=$E$24),YearlyData_Range_ThisYearAmount),1)</f>
        <v>#NUM!</v>
      </c>
    </row>
    <row r="38" spans="2:15">
      <c r="B38" s="583"/>
      <c r="C38" s="584"/>
      <c r="D38" s="584"/>
      <c r="E38" s="584"/>
      <c r="F38" s="631">
        <f>IF(LEN('Trend Data'!A12)&gt;0,'Trend Data'!A12,"")</f>
        <v>10</v>
      </c>
      <c r="G38" s="592" t="str">
        <f ca="1">IF(LEN('Trend Data'!B12)&gt;0,'Trend Data'!B12,"")</f>
        <v/>
      </c>
      <c r="H38" s="619" t="str">
        <f ca="1">IF('Trend Data'!N12&gt;0,'Trend Data'!N12,"")</f>
        <v/>
      </c>
      <c r="I38" s="619" t="str">
        <f ca="1">IF('Trend Data'!O12&gt;0,'Trend Data'!O12,"")</f>
        <v/>
      </c>
      <c r="J38" s="622" t="str">
        <f t="shared" ca="1" si="1"/>
        <v/>
      </c>
      <c r="K38" s="622"/>
      <c r="L38" s="636" t="str">
        <f t="shared" ca="1" si="2"/>
        <v/>
      </c>
      <c r="M38" s="636" t="e">
        <f t="array" aca="1" ref="M38" ca="1">SMALL(IF((YearlyData_Range_ThisYearMonth=$F38)*(YearlyData_Range_ThisYearExpensesCAT=$E$24),YearlyData_Range_ThisYearAmount),1)</f>
        <v>#NUM!</v>
      </c>
      <c r="N38" s="604" t="str">
        <f t="shared" ca="1" si="3"/>
        <v/>
      </c>
      <c r="O38" s="633" t="e">
        <f t="array" aca="1" ref="O38" ca="1">LARGE(IF((YearlyData_Range_ThisYearMonth=$F38)*(YearlyData_Range_ThisYearExpensesCAT=$E$24),YearlyData_Range_ThisYearAmount),1)</f>
        <v>#NUM!</v>
      </c>
    </row>
    <row r="39" spans="2:15">
      <c r="B39" s="583"/>
      <c r="C39" s="584"/>
      <c r="D39" s="584"/>
      <c r="E39" s="584"/>
      <c r="F39" s="631">
        <f>IF(LEN('Trend Data'!A13)&gt;0,'Trend Data'!A13,"")</f>
        <v>11</v>
      </c>
      <c r="G39" s="592" t="str">
        <f ca="1">IF(LEN('Trend Data'!B13)&gt;0,'Trend Data'!B13,"")</f>
        <v/>
      </c>
      <c r="H39" s="619" t="str">
        <f ca="1">IF('Trend Data'!N13&gt;0,'Trend Data'!N13,"")</f>
        <v/>
      </c>
      <c r="I39" s="619" t="str">
        <f ca="1">IF('Trend Data'!O13&gt;0,'Trend Data'!O13,"")</f>
        <v/>
      </c>
      <c r="J39" s="622" t="str">
        <f t="shared" ca="1" si="1"/>
        <v/>
      </c>
      <c r="K39" s="622"/>
      <c r="L39" s="636" t="str">
        <f t="shared" ca="1" si="2"/>
        <v/>
      </c>
      <c r="M39" s="636" t="e">
        <f t="array" aca="1" ref="M39" ca="1">SMALL(IF((YearlyData_Range_ThisYearMonth=$F39)*(YearlyData_Range_ThisYearExpensesCAT=$E$24),YearlyData_Range_ThisYearAmount),1)</f>
        <v>#NUM!</v>
      </c>
      <c r="N39" s="604" t="str">
        <f t="shared" ca="1" si="3"/>
        <v/>
      </c>
      <c r="O39" s="633" t="e">
        <f t="array" aca="1" ref="O39" ca="1">LARGE(IF((YearlyData_Range_ThisYearMonth=$F39)*(YearlyData_Range_ThisYearExpensesCAT=$E$24),YearlyData_Range_ThisYearAmount),1)</f>
        <v>#NUM!</v>
      </c>
    </row>
    <row r="40" spans="2:15">
      <c r="B40" s="583"/>
      <c r="C40" s="584"/>
      <c r="D40" s="584"/>
      <c r="E40" s="584"/>
      <c r="F40" s="631">
        <f>IF(LEN('Trend Data'!A14)&gt;0,'Trend Data'!A14,"")</f>
        <v>12</v>
      </c>
      <c r="G40" s="592" t="str">
        <f ca="1">IF(LEN('Trend Data'!B14)&gt;0,'Trend Data'!B14,"")</f>
        <v/>
      </c>
      <c r="H40" s="619" t="str">
        <f ca="1">IF('Trend Data'!N14&gt;0,'Trend Data'!N14,"")</f>
        <v/>
      </c>
      <c r="I40" s="619" t="str">
        <f ca="1">IF('Trend Data'!O14&gt;0,'Trend Data'!O14,"")</f>
        <v/>
      </c>
      <c r="J40" s="622" t="str">
        <f t="shared" ca="1" si="1"/>
        <v/>
      </c>
      <c r="K40" s="622"/>
      <c r="L40" s="636" t="str">
        <f t="shared" ca="1" si="2"/>
        <v/>
      </c>
      <c r="M40" s="636" t="e">
        <f t="array" aca="1" ref="M40" ca="1">SMALL(IF((YearlyData_Range_ThisYearMonth=$F40)*(YearlyData_Range_ThisYearExpensesCAT=$E$24),YearlyData_Range_ThisYearAmount),1)</f>
        <v>#NUM!</v>
      </c>
      <c r="N40" s="604" t="str">
        <f t="shared" ca="1" si="3"/>
        <v/>
      </c>
      <c r="O40" s="633" t="e">
        <f t="array" aca="1" ref="O40" ca="1">LARGE(IF((YearlyData_Range_ThisYearMonth=$F40)*(YearlyData_Range_ThisYearExpensesCAT=$E$24),YearlyData_Range_ThisYearAmount),1)</f>
        <v>#NUM!</v>
      </c>
    </row>
    <row r="41" spans="2:15">
      <c r="B41" s="583"/>
      <c r="C41" s="584"/>
      <c r="D41" s="584"/>
      <c r="E41" s="584"/>
      <c r="F41" s="631"/>
      <c r="G41" s="592"/>
      <c r="H41" s="619"/>
      <c r="I41" s="619"/>
      <c r="J41" s="622"/>
      <c r="K41" s="622"/>
      <c r="L41" s="636"/>
      <c r="M41" s="636"/>
      <c r="N41" s="604"/>
      <c r="O41" s="633"/>
    </row>
    <row r="42" spans="2:15">
      <c r="B42" s="605"/>
      <c r="C42" s="606"/>
      <c r="D42" s="606"/>
      <c r="E42" s="606"/>
      <c r="F42" s="606"/>
      <c r="G42" s="606"/>
      <c r="H42" s="607"/>
      <c r="I42" s="607"/>
      <c r="J42" s="608"/>
      <c r="K42" s="608"/>
      <c r="L42" s="607"/>
      <c r="M42" s="650" t="str">
        <f t="shared" ref="M42" si="4">IF(N42="","",N42)</f>
        <v/>
      </c>
      <c r="N42" s="607"/>
      <c r="O42" s="638"/>
    </row>
  </sheetData>
  <sheetProtection sheet="1" objects="1" scenarios="1" selectLockedCells="1"/>
  <mergeCells count="11">
    <mergeCell ref="B3:O3"/>
    <mergeCell ref="G6:G7"/>
    <mergeCell ref="H6:H7"/>
    <mergeCell ref="I6:I7"/>
    <mergeCell ref="J6:J7"/>
    <mergeCell ref="G26:G27"/>
    <mergeCell ref="H26:H27"/>
    <mergeCell ref="I26:I27"/>
    <mergeCell ref="J26:J27"/>
    <mergeCell ref="B4:O4"/>
    <mergeCell ref="B23:O23"/>
  </mergeCells>
  <conditionalFormatting sqref="G9:J20">
    <cfRule type="containsBlanks" dxfId="49" priority="43" stopIfTrue="1">
      <formula>LEN(TRIM(G9))=0</formula>
    </cfRule>
    <cfRule type="expression" dxfId="48" priority="76" stopIfTrue="1">
      <formula>$J9&lt;0</formula>
    </cfRule>
    <cfRule type="expression" dxfId="47" priority="77" stopIfTrue="1">
      <formula>$J9&gt;0</formula>
    </cfRule>
  </conditionalFormatting>
  <conditionalFormatting sqref="M29:M42">
    <cfRule type="expression" priority="57" stopIfTrue="1">
      <formula>LEN($L29)&lt;=0</formula>
    </cfRule>
  </conditionalFormatting>
  <conditionalFormatting sqref="G29:J41">
    <cfRule type="expression" dxfId="46" priority="69" stopIfTrue="1">
      <formula>$J29=""</formula>
    </cfRule>
    <cfRule type="expression" dxfId="45" priority="71" stopIfTrue="1">
      <formula>$J29=0</formula>
    </cfRule>
    <cfRule type="expression" dxfId="44" priority="72" stopIfTrue="1">
      <formula>$J29&lt;0</formula>
    </cfRule>
    <cfRule type="expression" dxfId="43" priority="73" stopIfTrue="1">
      <formula>$J29&gt;0</formula>
    </cfRule>
  </conditionalFormatting>
  <conditionalFormatting sqref="L29:N41">
    <cfRule type="containsBlanks" dxfId="42" priority="1" stopIfTrue="1">
      <formula>LEN(TRIM(L29))=0</formula>
    </cfRule>
  </conditionalFormatting>
  <conditionalFormatting sqref="M29:M42">
    <cfRule type="cellIs" dxfId="41" priority="30" operator="greaterThan">
      <formula>0</formula>
    </cfRule>
  </conditionalFormatting>
  <conditionalFormatting sqref="M29:M41">
    <cfRule type="cellIs" dxfId="40" priority="28" operator="greaterThan">
      <formula>0</formula>
    </cfRule>
  </conditionalFormatting>
  <conditionalFormatting sqref="M29:M41">
    <cfRule type="cellIs" dxfId="39" priority="27" stopIfTrue="1" operator="equal">
      <formula>MIN($L$9:$L$20)</formula>
    </cfRule>
  </conditionalFormatting>
  <conditionalFormatting sqref="M29:M41">
    <cfRule type="containsBlanks" dxfId="38" priority="26" stopIfTrue="1">
      <formula>LEN(TRIM(M29))=0</formula>
    </cfRule>
  </conditionalFormatting>
  <conditionalFormatting sqref="M29:M41">
    <cfRule type="cellIs" dxfId="37" priority="25" operator="greaterThan">
      <formula>0</formula>
    </cfRule>
  </conditionalFormatting>
  <conditionalFormatting sqref="M29:M41">
    <cfRule type="cellIs" dxfId="36" priority="24" stopIfTrue="1" operator="equal">
      <formula>MIN($L$9:$L$20)</formula>
    </cfRule>
  </conditionalFormatting>
  <conditionalFormatting sqref="M29:M41">
    <cfRule type="containsBlanks" dxfId="35" priority="23" stopIfTrue="1">
      <formula>LEN(TRIM(M29))=0</formula>
    </cfRule>
  </conditionalFormatting>
  <conditionalFormatting sqref="M29:M41">
    <cfRule type="cellIs" dxfId="34" priority="22" operator="greaterThan">
      <formula>0</formula>
    </cfRule>
  </conditionalFormatting>
  <conditionalFormatting sqref="M29:M41">
    <cfRule type="cellIs" dxfId="33" priority="21" stopIfTrue="1" operator="equal">
      <formula>MIN($L$9:$L$20)</formula>
    </cfRule>
  </conditionalFormatting>
  <conditionalFormatting sqref="M29:M41">
    <cfRule type="containsBlanks" dxfId="32" priority="20" stopIfTrue="1">
      <formula>LEN(TRIM(M29))=0</formula>
    </cfRule>
  </conditionalFormatting>
  <conditionalFormatting sqref="M29:M41">
    <cfRule type="cellIs" dxfId="31" priority="19" operator="greaterThan">
      <formula>0</formula>
    </cfRule>
  </conditionalFormatting>
  <conditionalFormatting sqref="M29:M41">
    <cfRule type="cellIs" dxfId="30" priority="18" stopIfTrue="1" operator="equal">
      <formula>MIN($L$9:$L$20)</formula>
    </cfRule>
  </conditionalFormatting>
  <conditionalFormatting sqref="M29:M41">
    <cfRule type="containsBlanks" dxfId="29" priority="17" stopIfTrue="1">
      <formula>LEN(TRIM(M29))=0</formula>
    </cfRule>
  </conditionalFormatting>
  <conditionalFormatting sqref="L29:L41">
    <cfRule type="cellIs" dxfId="28" priority="42" stopIfTrue="1" operator="equal">
      <formula>MIN($L$29:$L$40)</formula>
    </cfRule>
    <cfRule type="cellIs" dxfId="27" priority="78" operator="greaterThan">
      <formula>0</formula>
    </cfRule>
  </conditionalFormatting>
  <conditionalFormatting sqref="N29:N41">
    <cfRule type="cellIs" dxfId="26" priority="2" stopIfTrue="1" operator="equal">
      <formula>MAX($N$29:$N$40)</formula>
    </cfRule>
    <cfRule type="cellIs" dxfId="25" priority="74" operator="greaterThan">
      <formula>0</formula>
    </cfRule>
  </conditionalFormatting>
  <dataValidations count="1">
    <dataValidation type="list" allowBlank="1" showInputMessage="1" showErrorMessage="1" sqref="E24">
      <formula1>ExpensesCat_Column_ExpensesCAT</formula1>
    </dataValidation>
  </dataValidations>
  <pageMargins left="0.7" right="0.7" top="0.75" bottom="0.75" header="0.3" footer="0.3"/>
  <pageSetup paperSize="9" orientation="portrait" horizontalDpi="4294967293" verticalDpi="0" r:id="rId1"/>
  <drawing r:id="rId2"/>
</worksheet>
</file>

<file path=xl/worksheets/sheet4.xml><?xml version="1.0" encoding="utf-8"?>
<worksheet xmlns="http://schemas.openxmlformats.org/spreadsheetml/2006/main" xmlns:r="http://schemas.openxmlformats.org/officeDocument/2006/relationships">
  <sheetPr codeName="Sheet1"/>
  <dimension ref="B1:P41"/>
  <sheetViews>
    <sheetView showGridLines="0" showRowColHeaders="0" defaultGridColor="0" colorId="9" workbookViewId="0">
      <selection activeCell="C4" sqref="C4:M4"/>
    </sheetView>
  </sheetViews>
  <sheetFormatPr defaultRowHeight="11.25"/>
  <cols>
    <col min="1" max="1" width="1.7109375" style="3" customWidth="1"/>
    <col min="2" max="2" width="0.42578125" style="187" customWidth="1"/>
    <col min="3" max="3" width="9.7109375" style="10" customWidth="1"/>
    <col min="4" max="5" width="0.28515625" style="8" customWidth="1"/>
    <col min="6" max="6" width="4.5703125" style="123" customWidth="1"/>
    <col min="7" max="7" width="0.42578125" style="10" hidden="1" customWidth="1"/>
    <col min="8" max="8" width="28.7109375" style="3" customWidth="1"/>
    <col min="9" max="9" width="4.42578125" style="3" customWidth="1"/>
    <col min="10" max="10" width="0.42578125" style="3" customWidth="1"/>
    <col min="11" max="11" width="4.140625" style="8" customWidth="1"/>
    <col min="12" max="12" width="28.7109375" style="8" customWidth="1"/>
    <col min="13" max="13" width="4.7109375" style="209" customWidth="1"/>
    <col min="14" max="14" width="0.42578125" style="199" customWidth="1"/>
    <col min="15" max="15" width="0.140625" style="189" customWidth="1"/>
    <col min="16" max="16" width="0.140625" style="192" customWidth="1"/>
    <col min="17" max="16384" width="9.140625" style="3"/>
  </cols>
  <sheetData>
    <row r="1" spans="2:16" ht="20.100000000000001" customHeight="1">
      <c r="E1" s="181"/>
      <c r="F1" s="266"/>
      <c r="P1" s="190"/>
    </row>
    <row r="2" spans="2:16" ht="3.95" customHeight="1">
      <c r="B2" s="220"/>
      <c r="C2" s="221"/>
      <c r="D2" s="222"/>
      <c r="E2" s="223"/>
      <c r="F2" s="267"/>
      <c r="G2" s="221"/>
      <c r="H2" s="224"/>
      <c r="I2" s="224"/>
      <c r="J2" s="224"/>
      <c r="K2" s="222"/>
      <c r="L2" s="222"/>
      <c r="M2" s="225"/>
      <c r="N2" s="226"/>
      <c r="P2" s="190"/>
    </row>
    <row r="3" spans="2:16" ht="15.95" customHeight="1">
      <c r="B3" s="206"/>
      <c r="C3" s="724" t="s">
        <v>248</v>
      </c>
      <c r="D3" s="724"/>
      <c r="E3" s="724"/>
      <c r="F3" s="724"/>
      <c r="G3" s="724"/>
      <c r="H3" s="724"/>
      <c r="I3" s="724"/>
      <c r="J3" s="724"/>
      <c r="K3" s="724"/>
      <c r="L3" s="724"/>
      <c r="M3" s="724"/>
      <c r="N3" s="264"/>
      <c r="P3" s="190"/>
    </row>
    <row r="4" spans="2:16" s="92" customFormat="1" ht="15.95" customHeight="1">
      <c r="B4" s="251"/>
      <c r="C4" s="724" t="s">
        <v>247</v>
      </c>
      <c r="D4" s="724"/>
      <c r="E4" s="724"/>
      <c r="F4" s="724"/>
      <c r="G4" s="724"/>
      <c r="H4" s="724"/>
      <c r="I4" s="724"/>
      <c r="J4" s="724"/>
      <c r="K4" s="724"/>
      <c r="L4" s="724"/>
      <c r="M4" s="724"/>
      <c r="N4" s="252"/>
      <c r="O4" s="255"/>
      <c r="P4" s="256"/>
    </row>
    <row r="5" spans="2:16" ht="2.1" customHeight="1">
      <c r="B5" s="227"/>
      <c r="C5" s="214"/>
      <c r="D5" s="85"/>
      <c r="E5" s="215"/>
      <c r="F5" s="268"/>
      <c r="G5" s="214"/>
      <c r="H5" s="214"/>
      <c r="I5" s="214"/>
      <c r="J5" s="214"/>
      <c r="K5" s="214"/>
      <c r="L5" s="214"/>
      <c r="M5" s="211"/>
      <c r="N5" s="228"/>
      <c r="P5" s="190"/>
    </row>
    <row r="6" spans="2:16" s="92" customFormat="1" ht="12" customHeight="1">
      <c r="B6" s="204"/>
      <c r="C6" s="727" t="s">
        <v>1</v>
      </c>
      <c r="D6" s="186"/>
      <c r="E6" s="243"/>
      <c r="F6" s="725">
        <f>K6-1</f>
        <v>2009</v>
      </c>
      <c r="G6" s="725"/>
      <c r="H6" s="725"/>
      <c r="I6" s="726"/>
      <c r="J6" s="247"/>
      <c r="K6" s="730">
        <v>2010</v>
      </c>
      <c r="L6" s="731"/>
      <c r="M6" s="732"/>
      <c r="N6" s="262"/>
      <c r="O6" s="191"/>
      <c r="P6" s="190"/>
    </row>
    <row r="7" spans="2:16" s="193" customFormat="1" ht="3" customHeight="1">
      <c r="B7" s="205"/>
      <c r="C7" s="728"/>
      <c r="D7" s="186"/>
      <c r="E7" s="215"/>
      <c r="F7" s="268"/>
      <c r="G7" s="200"/>
      <c r="H7" s="196"/>
      <c r="I7" s="196"/>
      <c r="J7" s="239"/>
      <c r="K7" s="194"/>
      <c r="L7" s="194"/>
      <c r="M7" s="210"/>
      <c r="N7" s="229"/>
      <c r="O7" s="191"/>
      <c r="P7" s="195"/>
    </row>
    <row r="8" spans="2:16" s="193" customFormat="1" ht="12" customHeight="1">
      <c r="B8" s="205"/>
      <c r="C8" s="729"/>
      <c r="D8" s="186"/>
      <c r="E8" s="215"/>
      <c r="F8" s="276" t="s">
        <v>213</v>
      </c>
      <c r="G8" s="275"/>
      <c r="H8" s="275"/>
      <c r="I8" s="275" t="s">
        <v>214</v>
      </c>
      <c r="J8" s="240"/>
      <c r="K8" s="248" t="s">
        <v>215</v>
      </c>
      <c r="L8" s="248"/>
      <c r="M8" s="249" t="s">
        <v>216</v>
      </c>
      <c r="N8" s="263"/>
      <c r="O8" s="191"/>
      <c r="P8" s="195"/>
    </row>
    <row r="9" spans="2:16" ht="5.0999999999999996" customHeight="1">
      <c r="B9" s="206"/>
      <c r="C9" s="7"/>
      <c r="D9" s="85"/>
      <c r="E9" s="243"/>
      <c r="F9" s="269"/>
      <c r="G9" s="7"/>
      <c r="H9" s="4"/>
      <c r="I9" s="4"/>
      <c r="J9" s="241"/>
      <c r="K9" s="5"/>
      <c r="L9" s="5"/>
      <c r="M9" s="211"/>
      <c r="N9" s="228"/>
      <c r="O9" s="188"/>
      <c r="P9" s="190"/>
    </row>
    <row r="10" spans="2:16" ht="15" customHeight="1">
      <c r="B10" s="207">
        <v>1</v>
      </c>
      <c r="C10" s="235" t="str">
        <f>CHOOSE($B10,"Jan","Feb","Mar","Apr","May","Jun","Jul","Aug","Sep","Oct","Nov","Dec")</f>
        <v>Jan</v>
      </c>
      <c r="D10" s="219">
        <f t="array" aca="1" ref="D10" ca="1">IF($E10&gt;0,AVERAGE(IF((YearlyData_Column_Year=$F$6)*(YearlyData_Column_Month=$B10),YearlyData_Column_Income)),"")</f>
        <v>4200</v>
      </c>
      <c r="E10" s="243">
        <f t="array" aca="1" ref="E10" ca="1">SUM(IF((YearlyData_Column_Year=$F$6)*(YearlyData_Column_Month=$B10),YearlyData_Column_Amount,0))</f>
        <v>1628</v>
      </c>
      <c r="F10" s="271">
        <f ca="1">100%-I10</f>
        <v>0.61238095238095236</v>
      </c>
      <c r="G10" s="13"/>
      <c r="H10" s="244" t="str">
        <f ca="1">REPT("|",$I10*100)</f>
        <v>||||||||||||||||||||||||||||||||||||||</v>
      </c>
      <c r="I10" s="245">
        <f ca="1">IF(ISERR(E10/D10),0,E10/D10)</f>
        <v>0.38761904761904764</v>
      </c>
      <c r="J10" s="241"/>
      <c r="K10" s="237">
        <f ca="1">IF(ISERR(P10/O10),"",P10/O10)</f>
        <v>0.43348729792147805</v>
      </c>
      <c r="L10" s="213" t="str">
        <f ca="1">IF($M10="","",REPT("|",$K10*100))</f>
        <v>|||||||||||||||||||||||||||||||||||||||||||</v>
      </c>
      <c r="M10" s="197">
        <f ca="1">IF($K10="","",100%-K10)</f>
        <v>0.56651270207852189</v>
      </c>
      <c r="N10" s="228">
        <f ca="1">IF(ISERR($O10),0,$O10)</f>
        <v>4330</v>
      </c>
      <c r="O10" s="190">
        <f t="array" aca="1" ref="O10" ca="1">IF($P10&gt;0,AVERAGE(IF((YearlyData_Column_Year=$K$6)*(YearlyData_Column_Month=$B10),YearlyData_Column_Income)),"")</f>
        <v>4330</v>
      </c>
      <c r="P10" s="190">
        <f ca="1">'Trend Data'!D3</f>
        <v>1877</v>
      </c>
    </row>
    <row r="11" spans="2:16" s="184" customFormat="1" ht="3" customHeight="1">
      <c r="B11" s="208"/>
      <c r="C11" s="202"/>
      <c r="D11" s="219" t="str">
        <f t="array" aca="1" ref="D11" ca="1">IF($E11&gt;0,AVERAGE(IF((YearlyData_Column_Year=$F$6)*(YearlyData_Column_Month=$B11),YearlyData_Column_Income)),"")</f>
        <v/>
      </c>
      <c r="E11" s="243">
        <f t="array" aca="1" ref="E11" ca="1">SUM(IF((YearlyData_Column_Year=$F$6)*(YearlyData_Column_Month=$B11),YearlyData_Column_Amount,0))</f>
        <v>0</v>
      </c>
      <c r="F11" s="272"/>
      <c r="G11" s="201"/>
      <c r="H11" s="246"/>
      <c r="I11" s="245"/>
      <c r="J11" s="242"/>
      <c r="K11" s="238"/>
      <c r="L11" s="213"/>
      <c r="M11" s="197"/>
      <c r="N11" s="228"/>
      <c r="O11" s="190" t="str">
        <f t="array" ref="O11">IF($P11&gt;0,AVERAGE(IF((YearlyData_Column_Year=$K$6)*(YearlyData_Column_Month=$B11),YearlyData_Column_Income)),"")</f>
        <v/>
      </c>
      <c r="P11" s="190"/>
    </row>
    <row r="12" spans="2:16" ht="15" customHeight="1">
      <c r="B12" s="207">
        <v>2</v>
      </c>
      <c r="C12" s="235" t="str">
        <f>CHOOSE($B12,"Jan","Feb","Mar","Apr","May","Jun","Jul","Aug","Sep","Oct","Nov","Dec")</f>
        <v>Feb</v>
      </c>
      <c r="D12" s="219">
        <f t="array" aca="1" ref="D12" ca="1">IF($E12&gt;0,AVERAGE(IF((YearlyData_Column_Year=$F$6)*(YearlyData_Column_Month=$B12),YearlyData_Column_Income)),"")</f>
        <v>4200</v>
      </c>
      <c r="E12" s="243">
        <f t="array" aca="1" ref="E12" ca="1">SUM(IF((YearlyData_Column_Year=$F$6)*(YearlyData_Column_Month=$B12),YearlyData_Column_Amount,0))</f>
        <v>2260</v>
      </c>
      <c r="F12" s="271">
        <f ca="1">100%-I12</f>
        <v>0.46190476190476193</v>
      </c>
      <c r="G12" s="13"/>
      <c r="H12" s="246" t="str">
        <f ca="1">REPT("|",$I12*100)</f>
        <v>|||||||||||||||||||||||||||||||||||||||||||||||||||||</v>
      </c>
      <c r="I12" s="245">
        <f t="shared" ref="I12:I32" ca="1" si="0">IF(ISERR(E12/D12),0,E12/D12)</f>
        <v>0.53809523809523807</v>
      </c>
      <c r="J12" s="241"/>
      <c r="K12" s="197">
        <f ca="1">IF(ISERR(P12/O12),"",P12/O12)</f>
        <v>0.32632794457274827</v>
      </c>
      <c r="L12" s="213" t="str">
        <f ca="1">IF($M12="","",REPT("|",$K12*100))</f>
        <v>||||||||||||||||||||||||||||||||</v>
      </c>
      <c r="M12" s="197">
        <f ca="1">IF($K12="","",100%-K12)</f>
        <v>0.67367205542725173</v>
      </c>
      <c r="N12" s="228">
        <f ca="1">IF(ISERR($O12),0,$O12)</f>
        <v>4330</v>
      </c>
      <c r="O12" s="190">
        <f t="array" aca="1" ref="O12" ca="1">IF($P12&gt;0,AVERAGE(IF((YearlyData_Column_Year=$K$6)*(YearlyData_Column_Month=$B12),YearlyData_Column_Income)),"")</f>
        <v>4330</v>
      </c>
      <c r="P12" s="190">
        <f ca="1">'Trend Data'!D4</f>
        <v>1413</v>
      </c>
    </row>
    <row r="13" spans="2:16" s="184" customFormat="1" ht="3" customHeight="1">
      <c r="B13" s="208"/>
      <c r="C13" s="202"/>
      <c r="D13" s="219" t="str">
        <f t="array" aca="1" ref="D13" ca="1">IF($E13&gt;0,AVERAGE(IF((YearlyData_Column_Year=$F$6)*(YearlyData_Column_Month=$B13),YearlyData_Column_Income)),"")</f>
        <v/>
      </c>
      <c r="E13" s="243">
        <f t="array" aca="1" ref="E13" ca="1">SUM(IF((YearlyData_Column_Year=$F$6)*(YearlyData_Column_Month=$B13),YearlyData_Column_Amount,0))</f>
        <v>0</v>
      </c>
      <c r="F13" s="272"/>
      <c r="G13" s="201"/>
      <c r="H13" s="246"/>
      <c r="I13" s="245">
        <f t="shared" ca="1" si="0"/>
        <v>0</v>
      </c>
      <c r="J13" s="242"/>
      <c r="K13" s="238"/>
      <c r="L13" s="213"/>
      <c r="M13" s="197"/>
      <c r="N13" s="228"/>
      <c r="O13" s="190" t="str">
        <f t="array" ref="O13">IF($P13&gt;0,AVERAGE(IF((YearlyData_Column_Year=$K$6)*(YearlyData_Column_Month=$B13),YearlyData_Column_Income)),"")</f>
        <v/>
      </c>
      <c r="P13" s="190"/>
    </row>
    <row r="14" spans="2:16" ht="15" customHeight="1">
      <c r="B14" s="207">
        <v>3</v>
      </c>
      <c r="C14" s="235" t="str">
        <f>CHOOSE($B14,"Jan","Feb","Mar","Apr","May","Jun","Jul","Aug","Sep","Oct","Nov","Dec")</f>
        <v>Mar</v>
      </c>
      <c r="D14" s="219">
        <f t="array" aca="1" ref="D14" ca="1">IF($E14&gt;0,AVERAGE(IF((YearlyData_Column_Year=$F$6)*(YearlyData_Column_Month=$B14),YearlyData_Column_Income)),"")</f>
        <v>4200</v>
      </c>
      <c r="E14" s="243">
        <f t="array" aca="1" ref="E14" ca="1">SUM(IF((YearlyData_Column_Year=$F$6)*(YearlyData_Column_Month=$B14),YearlyData_Column_Amount,0))</f>
        <v>1555</v>
      </c>
      <c r="F14" s="271">
        <f ca="1">100%-I14</f>
        <v>0.62976190476190474</v>
      </c>
      <c r="G14" s="13"/>
      <c r="H14" s="246" t="str">
        <f ca="1">REPT("|",$I14*100)</f>
        <v>|||||||||||||||||||||||||||||||||||||</v>
      </c>
      <c r="I14" s="245">
        <f t="shared" ca="1" si="0"/>
        <v>0.37023809523809526</v>
      </c>
      <c r="J14" s="241"/>
      <c r="K14" s="197">
        <f ca="1">IF(ISERR(P14/O14),"",P14/O14)</f>
        <v>0.51870669745958431</v>
      </c>
      <c r="L14" s="213" t="str">
        <f ca="1">IF($M14="","",REPT("|",$K14*100))</f>
        <v>|||||||||||||||||||||||||||||||||||||||||||||||||||</v>
      </c>
      <c r="M14" s="197">
        <f ca="1">IF($K14="","",100%-K14)</f>
        <v>0.48129330254041569</v>
      </c>
      <c r="N14" s="228">
        <f ca="1">IF(ISERR($O14),0,$O14)</f>
        <v>4330</v>
      </c>
      <c r="O14" s="190">
        <f t="array" aca="1" ref="O14" ca="1">IF($P14&gt;0,AVERAGE(IF((YearlyData_Column_Year=$K$6)*(YearlyData_Column_Month=$B14),YearlyData_Column_Income)),"")</f>
        <v>4330</v>
      </c>
      <c r="P14" s="190">
        <f ca="1">'Trend Data'!D5</f>
        <v>2246</v>
      </c>
    </row>
    <row r="15" spans="2:16" ht="3" customHeight="1">
      <c r="B15" s="207"/>
      <c r="C15" s="203"/>
      <c r="D15" s="219" t="str">
        <f t="array" aca="1" ref="D15" ca="1">IF($E15&gt;0,AVERAGE(IF((YearlyData_Column_Year=$F$6)*(YearlyData_Column_Month=$B15),YearlyData_Column_Income)),"")</f>
        <v/>
      </c>
      <c r="E15" s="243">
        <f t="array" aca="1" ref="E15" ca="1">SUM(IF((YearlyData_Column_Year=$F$6)*(YearlyData_Column_Month=$B15),YearlyData_Column_Amount,0))</f>
        <v>0</v>
      </c>
      <c r="F15" s="272"/>
      <c r="G15" s="13"/>
      <c r="H15" s="246"/>
      <c r="I15" s="245">
        <f t="shared" ca="1" si="0"/>
        <v>0</v>
      </c>
      <c r="J15" s="241"/>
      <c r="K15" s="238"/>
      <c r="L15" s="213"/>
      <c r="M15" s="197"/>
      <c r="N15" s="228"/>
      <c r="O15" s="190" t="str">
        <f t="array" ref="O15">IF($P15&gt;0,AVERAGE(IF((YearlyData_Column_Year=$K$6)*(YearlyData_Column_Month=$B15),YearlyData_Column_Income)),"")</f>
        <v/>
      </c>
      <c r="P15" s="190"/>
    </row>
    <row r="16" spans="2:16" ht="15" customHeight="1">
      <c r="B16" s="207">
        <v>4</v>
      </c>
      <c r="C16" s="235" t="str">
        <f>CHOOSE($B16,"Jan","Feb","Mar","Apr","May","Jun","Jul","Aug","Sep","Oct","Nov","Dec")</f>
        <v>Apr</v>
      </c>
      <c r="D16" s="219">
        <f t="array" aca="1" ref="D16" ca="1">IF($E16&gt;0,AVERAGE(IF((YearlyData_Column_Year=$F$6)*(YearlyData_Column_Month=$B16),YearlyData_Column_Income)),"")</f>
        <v>4200</v>
      </c>
      <c r="E16" s="243">
        <f t="array" aca="1" ref="E16" ca="1">SUM(IF((YearlyData_Column_Year=$F$6)*(YearlyData_Column_Month=$B16),YearlyData_Column_Amount,0))</f>
        <v>2082</v>
      </c>
      <c r="F16" s="271">
        <f ca="1">100%-I16</f>
        <v>0.50428571428571423</v>
      </c>
      <c r="G16" s="13"/>
      <c r="H16" s="246" t="str">
        <f ca="1">REPT("|",$I16*100)</f>
        <v>|||||||||||||||||||||||||||||||||||||||||||||||||</v>
      </c>
      <c r="I16" s="245">
        <f t="shared" ca="1" si="0"/>
        <v>0.49571428571428572</v>
      </c>
      <c r="J16" s="241"/>
      <c r="K16" s="197">
        <f ca="1">IF(ISERR(P16/O16),"",P16/O16)</f>
        <v>0.33764434180138569</v>
      </c>
      <c r="L16" s="213" t="str">
        <f ca="1">IF($M16="","",REPT("|",$K16*100))</f>
        <v>|||||||||||||||||||||||||||||||||</v>
      </c>
      <c r="M16" s="197">
        <f ca="1">IF($K16="","",100%-K16)</f>
        <v>0.66235565819861431</v>
      </c>
      <c r="N16" s="228">
        <f ca="1">IF(ISERR($O16),0,$O16)</f>
        <v>4330</v>
      </c>
      <c r="O16" s="190">
        <f t="array" aca="1" ref="O16" ca="1">IF($P16&gt;0,AVERAGE(IF((YearlyData_Column_Year=$K$6)*(YearlyData_Column_Month=$B16),YearlyData_Column_Income)),"")</f>
        <v>4330</v>
      </c>
      <c r="P16" s="190">
        <f ca="1">'Trend Data'!D6</f>
        <v>1462</v>
      </c>
    </row>
    <row r="17" spans="2:16" ht="3" customHeight="1">
      <c r="B17" s="207"/>
      <c r="C17" s="203"/>
      <c r="D17" s="219" t="str">
        <f t="array" aca="1" ref="D17" ca="1">IF($E17&gt;0,AVERAGE(IF((YearlyData_Column_Year=$F$6)*(YearlyData_Column_Month=$B17),YearlyData_Column_Income)),"")</f>
        <v/>
      </c>
      <c r="E17" s="243">
        <f t="array" aca="1" ref="E17" ca="1">SUM(IF((YearlyData_Column_Year=$F$6)*(YearlyData_Column_Month=$B17),YearlyData_Column_Amount,0))</f>
        <v>0</v>
      </c>
      <c r="F17" s="272"/>
      <c r="G17" s="13"/>
      <c r="H17" s="246"/>
      <c r="I17" s="245">
        <f t="shared" ca="1" si="0"/>
        <v>0</v>
      </c>
      <c r="J17" s="241"/>
      <c r="K17" s="238"/>
      <c r="L17" s="213"/>
      <c r="M17" s="197"/>
      <c r="N17" s="228"/>
      <c r="O17" s="190" t="e">
        <f t="array" aca="1" ref="O17" ca="1">IF($P17&gt;0,AVERAGE(IF((YearlyData_Column_Year=$K$6)*(YearlyData_Column_Month=$B17),YearlyData_Column_Income)),"")</f>
        <v>#DIV/0!</v>
      </c>
      <c r="P17" s="190">
        <f ca="1">'Trend Data'!D7</f>
        <v>2046</v>
      </c>
    </row>
    <row r="18" spans="2:16" ht="15" customHeight="1">
      <c r="B18" s="207">
        <v>5</v>
      </c>
      <c r="C18" s="235" t="str">
        <f>CHOOSE($B18,"Jan","Feb","Mar","Apr","May","Jun","Jul","Aug","Sep","Oct","Nov","Dec")</f>
        <v>May</v>
      </c>
      <c r="D18" s="219">
        <f t="array" aca="1" ref="D18" ca="1">IF($E18&gt;0,AVERAGE(IF((YearlyData_Column_Year=$F$6)*(YearlyData_Column_Month=$B18),YearlyData_Column_Income)),"")</f>
        <v>4200</v>
      </c>
      <c r="E18" s="243">
        <f t="array" aca="1" ref="E18" ca="1">SUM(IF((YearlyData_Column_Year=$F$6)*(YearlyData_Column_Month=$B18),YearlyData_Column_Amount,0))</f>
        <v>2385</v>
      </c>
      <c r="F18" s="271">
        <f ca="1">100%-I18</f>
        <v>0.43214285714285716</v>
      </c>
      <c r="G18" s="13"/>
      <c r="H18" s="246" t="str">
        <f ca="1">REPT("|",$I18*100)</f>
        <v>||||||||||||||||||||||||||||||||||||||||||||||||||||||||</v>
      </c>
      <c r="I18" s="245">
        <f t="shared" ca="1" si="0"/>
        <v>0.56785714285714284</v>
      </c>
      <c r="J18" s="241"/>
      <c r="K18" s="197" t="str">
        <f ca="1">IF(ISERR(P18/O18),"",P18/O18)</f>
        <v/>
      </c>
      <c r="L18" s="213" t="str">
        <f ca="1">IF($M18="","",REPT("|",$K18*100))</f>
        <v/>
      </c>
      <c r="M18" s="197" t="str">
        <f ca="1">IF($K18="","",100%-K18)</f>
        <v/>
      </c>
      <c r="N18" s="228" t="str">
        <f ca="1">IF(ISERR($O18),0,$O18)</f>
        <v/>
      </c>
      <c r="O18" s="190" t="str">
        <f t="array" aca="1" ref="O18" ca="1">IF($P18&gt;0,AVERAGE(IF((YearlyData_Column_Year=$K$6)*(YearlyData_Column_Month=$B18),YearlyData_Column_Income)),"")</f>
        <v/>
      </c>
      <c r="P18" s="190">
        <f ca="1">'Trend Data'!D8</f>
        <v>0</v>
      </c>
    </row>
    <row r="19" spans="2:16" ht="3" customHeight="1">
      <c r="B19" s="207"/>
      <c r="C19" s="203"/>
      <c r="D19" s="219" t="str">
        <f t="array" aca="1" ref="D19" ca="1">IF($E19&gt;0,AVERAGE(IF((YearlyData_Column_Year=$F$6)*(YearlyData_Column_Month=$B19),YearlyData_Column_Income)),"")</f>
        <v/>
      </c>
      <c r="E19" s="243">
        <f t="array" aca="1" ref="E19" ca="1">SUM(IF((YearlyData_Column_Year=$F$6)*(YearlyData_Column_Month=$B19),YearlyData_Column_Amount,0))</f>
        <v>0</v>
      </c>
      <c r="F19" s="272"/>
      <c r="G19" s="13"/>
      <c r="H19" s="246"/>
      <c r="I19" s="245">
        <f t="shared" ca="1" si="0"/>
        <v>0</v>
      </c>
      <c r="J19" s="241"/>
      <c r="K19" s="238"/>
      <c r="L19" s="213"/>
      <c r="M19" s="197"/>
      <c r="N19" s="228"/>
      <c r="O19" s="190" t="str">
        <f t="array" aca="1" ref="O19" ca="1">IF($P19&gt;0,AVERAGE(IF((YearlyData_Column_Year=$K$6)*(YearlyData_Column_Month=$B19),YearlyData_Column_Income)),"")</f>
        <v/>
      </c>
      <c r="P19" s="190">
        <f ca="1">'Trend Data'!D9</f>
        <v>0</v>
      </c>
    </row>
    <row r="20" spans="2:16" ht="15" customHeight="1">
      <c r="B20" s="207">
        <v>6</v>
      </c>
      <c r="C20" s="235" t="str">
        <f>CHOOSE($B20,"Jan","Feb","Mar","Apr","May","Jun","Jul","Aug","Sep","Oct","Nov","Dec")</f>
        <v>Jun</v>
      </c>
      <c r="D20" s="219">
        <f t="array" aca="1" ref="D20" ca="1">IF($E20&gt;0,AVERAGE(IF((YearlyData_Column_Year=$F$6)*(YearlyData_Column_Month=$B20),YearlyData_Column_Income)),"")</f>
        <v>4200</v>
      </c>
      <c r="E20" s="243">
        <f t="array" aca="1" ref="E20" ca="1">SUM(IF((YearlyData_Column_Year=$F$6)*(YearlyData_Column_Month=$B20),YearlyData_Column_Amount,0))</f>
        <v>1791</v>
      </c>
      <c r="F20" s="271">
        <f ca="1">100%-I20</f>
        <v>0.57357142857142862</v>
      </c>
      <c r="G20" s="13"/>
      <c r="H20" s="246" t="str">
        <f ca="1">REPT("|",$I20*100)</f>
        <v>||||||||||||||||||||||||||||||||||||||||||</v>
      </c>
      <c r="I20" s="245">
        <f t="shared" ca="1" si="0"/>
        <v>0.42642857142857143</v>
      </c>
      <c r="J20" s="241"/>
      <c r="K20" s="197" t="str">
        <f ca="1">IF(ISERR(P20/O20),"",P20/O20)</f>
        <v/>
      </c>
      <c r="L20" s="213" t="str">
        <f ca="1">IF($M20="","",REPT("|",$K20*100))</f>
        <v/>
      </c>
      <c r="M20" s="197" t="str">
        <f ca="1">IF($K20="","",100%-K20)</f>
        <v/>
      </c>
      <c r="N20" s="228" t="str">
        <f ca="1">IF(ISERR($O20),0,$O20)</f>
        <v/>
      </c>
      <c r="O20" s="190" t="str">
        <f t="array" aca="1" ref="O20" ca="1">IF($P20&gt;0,AVERAGE(IF((YearlyData_Column_Year=$K$6)*(YearlyData_Column_Month=$B20),YearlyData_Column_Income)),"")</f>
        <v/>
      </c>
      <c r="P20" s="190">
        <f ca="1">'Trend Data'!D10</f>
        <v>0</v>
      </c>
    </row>
    <row r="21" spans="2:16" ht="3" customHeight="1">
      <c r="B21" s="207"/>
      <c r="C21" s="203"/>
      <c r="D21" s="219" t="str">
        <f t="array" aca="1" ref="D21" ca="1">IF($E21&gt;0,AVERAGE(IF((YearlyData_Column_Year=$F$6)*(YearlyData_Column_Month=$B21),YearlyData_Column_Income)),"")</f>
        <v/>
      </c>
      <c r="E21" s="243">
        <f t="array" aca="1" ref="E21" ca="1">SUM(IF((YearlyData_Column_Year=$F$6)*(YearlyData_Column_Month=$B21),YearlyData_Column_Amount,0))</f>
        <v>0</v>
      </c>
      <c r="F21" s="272"/>
      <c r="G21" s="13"/>
      <c r="H21" s="246"/>
      <c r="I21" s="245">
        <f t="shared" ca="1" si="0"/>
        <v>0</v>
      </c>
      <c r="J21" s="241"/>
      <c r="K21" s="238"/>
      <c r="L21" s="213"/>
      <c r="M21" s="197"/>
      <c r="N21" s="228"/>
      <c r="O21" s="190" t="str">
        <f t="array" aca="1" ref="O21" ca="1">IF($P21&gt;0,AVERAGE(IF((YearlyData_Column_Year=$K$6)*(YearlyData_Column_Month=$B21),YearlyData_Column_Income)),"")</f>
        <v/>
      </c>
      <c r="P21" s="190">
        <f ca="1">'Trend Data'!D11</f>
        <v>0</v>
      </c>
    </row>
    <row r="22" spans="2:16" ht="15" customHeight="1">
      <c r="B22" s="207">
        <v>7</v>
      </c>
      <c r="C22" s="235" t="str">
        <f>CHOOSE($B22,"Jan","Feb","Mar","Apr","May","Jun","Jul","Aug","Sep","Oct","Nov","Dec")</f>
        <v>Jul</v>
      </c>
      <c r="D22" s="219">
        <f t="array" aca="1" ref="D22" ca="1">IF($E22&gt;0,AVERAGE(IF((YearlyData_Column_Year=$F$6)*(YearlyData_Column_Month=$B22),YearlyData_Column_Income)),"")</f>
        <v>4200</v>
      </c>
      <c r="E22" s="243">
        <f t="array" aca="1" ref="E22" ca="1">SUM(IF((YearlyData_Column_Year=$F$6)*(YearlyData_Column_Month=$B22),YearlyData_Column_Amount,0))</f>
        <v>1781</v>
      </c>
      <c r="F22" s="271">
        <f ca="1">100%-I22</f>
        <v>0.57595238095238099</v>
      </c>
      <c r="G22" s="13"/>
      <c r="H22" s="246" t="str">
        <f ca="1">REPT("|",$I22*100)</f>
        <v>||||||||||||||||||||||||||||||||||||||||||</v>
      </c>
      <c r="I22" s="245">
        <f t="shared" ca="1" si="0"/>
        <v>0.42404761904761906</v>
      </c>
      <c r="J22" s="241"/>
      <c r="K22" s="197" t="str">
        <f ca="1">IF(ISERR(P22/O22),"",P22/O22)</f>
        <v/>
      </c>
      <c r="L22" s="213" t="str">
        <f ca="1">IF($M22="","",REPT("|",$K22*100))</f>
        <v/>
      </c>
      <c r="M22" s="197" t="str">
        <f ca="1">IF($K22="","",100%-K22)</f>
        <v/>
      </c>
      <c r="N22" s="228" t="str">
        <f ca="1">IF(ISERR($O22),0,$O22)</f>
        <v/>
      </c>
      <c r="O22" s="190" t="str">
        <f t="array" aca="1" ref="O22" ca="1">IF($P22&gt;0,AVERAGE(IF((YearlyData_Column_Year=$K$6)*(YearlyData_Column_Month=$B22),YearlyData_Column_Income)),"")</f>
        <v/>
      </c>
      <c r="P22" s="190">
        <f ca="1">'Trend Data'!D12</f>
        <v>0</v>
      </c>
    </row>
    <row r="23" spans="2:16" ht="3" customHeight="1">
      <c r="B23" s="207"/>
      <c r="C23" s="203"/>
      <c r="D23" s="219" t="str">
        <f t="array" aca="1" ref="D23" ca="1">IF($E23&gt;0,AVERAGE(IF((YearlyData_Column_Year=$F$6)*(YearlyData_Column_Month=$B23),YearlyData_Column_Income)),"")</f>
        <v/>
      </c>
      <c r="E23" s="243">
        <f t="array" aca="1" ref="E23" ca="1">SUM(IF((YearlyData_Column_Year=$F$6)*(YearlyData_Column_Month=$B23),YearlyData_Column_Amount,0))</f>
        <v>0</v>
      </c>
      <c r="F23" s="272"/>
      <c r="G23" s="13"/>
      <c r="H23" s="246"/>
      <c r="I23" s="245">
        <f t="shared" ca="1" si="0"/>
        <v>0</v>
      </c>
      <c r="J23" s="241"/>
      <c r="K23" s="238"/>
      <c r="L23" s="213"/>
      <c r="M23" s="197"/>
      <c r="N23" s="228"/>
      <c r="O23" s="190" t="str">
        <f t="array" aca="1" ref="O23" ca="1">IF($P23&gt;0,AVERAGE(IF((YearlyData_Column_Year=$K$6)*(YearlyData_Column_Month=$B23),YearlyData_Column_Income)),"")</f>
        <v/>
      </c>
      <c r="P23" s="190">
        <f ca="1">'Trend Data'!D13</f>
        <v>0</v>
      </c>
    </row>
    <row r="24" spans="2:16" ht="15" customHeight="1">
      <c r="B24" s="207">
        <v>8</v>
      </c>
      <c r="C24" s="235" t="str">
        <f>CHOOSE($B24,"Jan","Feb","Mar","Apr","May","Jun","Jul","Aug","Sep","Oct","Nov","Dec")</f>
        <v>Aug</v>
      </c>
      <c r="D24" s="219">
        <f t="array" aca="1" ref="D24" ca="1">IF($E24&gt;0,AVERAGE(IF((YearlyData_Column_Year=$F$6)*(YearlyData_Column_Month=$B24),YearlyData_Column_Income)),"")</f>
        <v>4200</v>
      </c>
      <c r="E24" s="243">
        <f t="array" aca="1" ref="E24" ca="1">SUM(IF((YearlyData_Column_Year=$F$6)*(YearlyData_Column_Month=$B24),YearlyData_Column_Amount,0))</f>
        <v>1161</v>
      </c>
      <c r="F24" s="271">
        <f ca="1">100%-I24</f>
        <v>0.72357142857142853</v>
      </c>
      <c r="G24" s="13"/>
      <c r="H24" s="246" t="str">
        <f ca="1">REPT("|",$I24*100)</f>
        <v>|||||||||||||||||||||||||||</v>
      </c>
      <c r="I24" s="245">
        <f t="shared" ca="1" si="0"/>
        <v>0.27642857142857141</v>
      </c>
      <c r="J24" s="241"/>
      <c r="K24" s="197" t="str">
        <f ca="1">IF(ISERR(P24/O24),"",P24/O24)</f>
        <v/>
      </c>
      <c r="L24" s="213" t="str">
        <f ca="1">IF($M24="","",REPT("|",$K24*100))</f>
        <v/>
      </c>
      <c r="M24" s="197" t="str">
        <f ca="1">IF($K24="","",100%-K24)</f>
        <v/>
      </c>
      <c r="N24" s="228" t="str">
        <f ca="1">IF(ISERR($O24),0,$O24)</f>
        <v/>
      </c>
      <c r="O24" s="190" t="str">
        <f t="array" aca="1" ref="O24" ca="1">IF($P24&gt;0,AVERAGE(IF((YearlyData_Column_Year=$K$6)*(YearlyData_Column_Month=$B24),YearlyData_Column_Income)),"")</f>
        <v/>
      </c>
      <c r="P24" s="190">
        <f ca="1">'Trend Data'!D14</f>
        <v>0</v>
      </c>
    </row>
    <row r="25" spans="2:16" ht="3" customHeight="1">
      <c r="B25" s="207"/>
      <c r="C25" s="203"/>
      <c r="D25" s="219" t="str">
        <f t="array" aca="1" ref="D25" ca="1">IF($E25&gt;0,AVERAGE(IF((YearlyData_Column_Year=$F$6)*(YearlyData_Column_Month=$B25),YearlyData_Column_Income)),"")</f>
        <v/>
      </c>
      <c r="E25" s="243">
        <f t="array" aca="1" ref="E25" ca="1">SUM(IF((YearlyData_Column_Year=$F$6)*(YearlyData_Column_Month=$B25),YearlyData_Column_Amount,0))</f>
        <v>0</v>
      </c>
      <c r="F25" s="272"/>
      <c r="G25" s="13"/>
      <c r="H25" s="246"/>
      <c r="I25" s="245">
        <f t="shared" ca="1" si="0"/>
        <v>0</v>
      </c>
      <c r="J25" s="241"/>
      <c r="K25" s="238"/>
      <c r="L25" s="213"/>
      <c r="M25" s="197"/>
      <c r="N25" s="228"/>
      <c r="O25" s="190" t="str">
        <f t="array" ref="O25">IF($P25&gt;0,AVERAGE(IF((YearlyData_Column_Year=$K$6)*(YearlyData_Column_Month=$B25),YearlyData_Column_Income)),"")</f>
        <v/>
      </c>
      <c r="P25" s="190">
        <f>'Trend Data'!D15</f>
        <v>0</v>
      </c>
    </row>
    <row r="26" spans="2:16" ht="15" customHeight="1">
      <c r="B26" s="207">
        <v>9</v>
      </c>
      <c r="C26" s="236" t="str">
        <f>CHOOSE($B26,"Jan","Feb","Mar","Apr","May","Jun","Jul","Aug","Sep","Oct","Nov","Dec")</f>
        <v>Sep</v>
      </c>
      <c r="D26" s="219">
        <f t="array" aca="1" ref="D26" ca="1">IF($E26&gt;0,AVERAGE(IF((YearlyData_Column_Year=$F$6)*(YearlyData_Column_Month=$B26),YearlyData_Column_Income)),"")</f>
        <v>4200</v>
      </c>
      <c r="E26" s="243">
        <f t="array" aca="1" ref="E26" ca="1">SUM(IF((YearlyData_Column_Year=$F$6)*(YearlyData_Column_Month=$B26),YearlyData_Column_Amount,0))</f>
        <v>1201</v>
      </c>
      <c r="F26" s="271">
        <f ca="1">100%-I26</f>
        <v>0.71404761904761904</v>
      </c>
      <c r="G26" s="13"/>
      <c r="H26" s="246" t="str">
        <f ca="1">REPT("|",$I26*100)</f>
        <v>||||||||||||||||||||||||||||</v>
      </c>
      <c r="I26" s="245">
        <f t="shared" ca="1" si="0"/>
        <v>0.28595238095238096</v>
      </c>
      <c r="J26" s="241"/>
      <c r="K26" s="197" t="str">
        <f>IF(ISERR(P26/O26),"",P26/O26)</f>
        <v/>
      </c>
      <c r="L26" s="213" t="str">
        <f>IF($M26="","",REPT("|",$K26*100))</f>
        <v/>
      </c>
      <c r="M26" s="197" t="str">
        <f>IF($K26="","",100%-K26)</f>
        <v/>
      </c>
      <c r="N26" s="228" t="str">
        <f>IF(ISERR($O26),0,$O26)</f>
        <v/>
      </c>
      <c r="O26" s="190" t="str">
        <f t="array" ref="O26">IF($P26&gt;0,AVERAGE(IF((YearlyData_Column_Year=$K$6)*(YearlyData_Column_Month=$B26),YearlyData_Column_Income)),"")</f>
        <v/>
      </c>
      <c r="P26" s="190">
        <f>'Trend Data'!D16</f>
        <v>0</v>
      </c>
    </row>
    <row r="27" spans="2:16" ht="3" customHeight="1">
      <c r="B27" s="207"/>
      <c r="C27" s="234"/>
      <c r="D27" s="219" t="str">
        <f t="array" aca="1" ref="D27" ca="1">IF($E27&gt;0,AVERAGE(IF((YearlyData_Column_Year=$F$6)*(YearlyData_Column_Month=$B27),YearlyData_Column_Income)),"")</f>
        <v/>
      </c>
      <c r="E27" s="243">
        <f t="array" aca="1" ref="E27" ca="1">SUM(IF((YearlyData_Column_Year=$F$6)*(YearlyData_Column_Month=$B27),YearlyData_Column_Amount,0))</f>
        <v>0</v>
      </c>
      <c r="F27" s="272"/>
      <c r="G27" s="13"/>
      <c r="H27" s="246"/>
      <c r="I27" s="245">
        <f t="shared" ca="1" si="0"/>
        <v>0</v>
      </c>
      <c r="J27" s="241"/>
      <c r="K27" s="238"/>
      <c r="L27" s="213"/>
      <c r="M27" s="197"/>
      <c r="N27" s="228"/>
      <c r="O27" s="190" t="str">
        <f t="array" ref="O27">IF($P27&gt;0,AVERAGE(IF((YearlyData_Column_Year=$K$6)*(YearlyData_Column_Month=$B27),YearlyData_Column_Income)),"")</f>
        <v/>
      </c>
      <c r="P27" s="190">
        <f>'Trend Data'!D17</f>
        <v>0</v>
      </c>
    </row>
    <row r="28" spans="2:16" ht="15" customHeight="1">
      <c r="B28" s="207">
        <v>10</v>
      </c>
      <c r="C28" s="235" t="str">
        <f>CHOOSE($B28,"Jan","Feb","Mar","Apr","May","Jun","Jul","Aug","Sep","Oct","Nov","Dec")</f>
        <v>Oct</v>
      </c>
      <c r="D28" s="219">
        <f t="array" aca="1" ref="D28" ca="1">IF($E28&gt;0,AVERAGE(IF((YearlyData_Column_Year=$F$6)*(YearlyData_Column_Month=$B28),YearlyData_Column_Income)),"")</f>
        <v>4200</v>
      </c>
      <c r="E28" s="243">
        <f t="array" aca="1" ref="E28" ca="1">SUM(IF((YearlyData_Column_Year=$F$6)*(YearlyData_Column_Month=$B28),YearlyData_Column_Amount,0))</f>
        <v>1846</v>
      </c>
      <c r="F28" s="271">
        <f ca="1">100%-I28</f>
        <v>0.56047619047619046</v>
      </c>
      <c r="G28" s="13"/>
      <c r="H28" s="246" t="str">
        <f ca="1">REPT("|",$I28*100)</f>
        <v>|||||||||||||||||||||||||||||||||||||||||||</v>
      </c>
      <c r="I28" s="245">
        <f t="shared" ca="1" si="0"/>
        <v>0.43952380952380954</v>
      </c>
      <c r="J28" s="241"/>
      <c r="K28" s="197" t="str">
        <f>IF(ISERR(P28/O28),"",P28/O28)</f>
        <v/>
      </c>
      <c r="L28" s="213" t="str">
        <f>IF($M28="","",REPT("|",$K28*100))</f>
        <v/>
      </c>
      <c r="M28" s="197" t="str">
        <f>IF($K28="","",100%-K28)</f>
        <v/>
      </c>
      <c r="N28" s="228" t="str">
        <f>IF(ISERR($O28),0,$O28)</f>
        <v/>
      </c>
      <c r="O28" s="190" t="str">
        <f t="array" ref="O28">IF($P28&gt;0,AVERAGE(IF((YearlyData_Column_Year=$K$6)*(YearlyData_Column_Month=$B28),YearlyData_Column_Income)),"")</f>
        <v/>
      </c>
      <c r="P28" s="190">
        <f>'Trend Data'!D18</f>
        <v>0</v>
      </c>
    </row>
    <row r="29" spans="2:16" ht="3" customHeight="1">
      <c r="B29" s="207"/>
      <c r="C29" s="203"/>
      <c r="D29" s="219" t="str">
        <f t="array" aca="1" ref="D29" ca="1">IF($E29&gt;0,AVERAGE(IF((YearlyData_Column_Year=$F$6)*(YearlyData_Column_Month=$B29),YearlyData_Column_Income)),"")</f>
        <v/>
      </c>
      <c r="E29" s="243">
        <f t="array" aca="1" ref="E29" ca="1">SUM(IF((YearlyData_Column_Year=$F$6)*(YearlyData_Column_Month=$B29),YearlyData_Column_Amount,0))</f>
        <v>0</v>
      </c>
      <c r="F29" s="272"/>
      <c r="G29" s="13"/>
      <c r="H29" s="246"/>
      <c r="I29" s="245">
        <f t="shared" ca="1" si="0"/>
        <v>0</v>
      </c>
      <c r="J29" s="241"/>
      <c r="K29" s="238"/>
      <c r="L29" s="213"/>
      <c r="M29" s="197"/>
      <c r="N29" s="228"/>
      <c r="O29" s="190" t="str">
        <f t="array" ref="O29">IF($P29&gt;0,AVERAGE(IF((YearlyData_Column_Year=$K$6)*(YearlyData_Column_Month=$B29),YearlyData_Column_Income)),"")</f>
        <v/>
      </c>
      <c r="P29" s="190">
        <f>'Trend Data'!D19</f>
        <v>0</v>
      </c>
    </row>
    <row r="30" spans="2:16" ht="15" customHeight="1">
      <c r="B30" s="207">
        <v>11</v>
      </c>
      <c r="C30" s="235" t="str">
        <f>CHOOSE($B30,"Jan","Feb","Mar","Apr","May","Jun","Jul","Aug","Sep","Oct","Nov","Dec")</f>
        <v>Nov</v>
      </c>
      <c r="D30" s="219">
        <f t="array" aca="1" ref="D30" ca="1">IF($E30&gt;0,AVERAGE(IF((YearlyData_Column_Year=$F$6)*(YearlyData_Column_Month=$B30),YearlyData_Column_Income)),"")</f>
        <v>4200</v>
      </c>
      <c r="E30" s="243">
        <f t="array" aca="1" ref="E30" ca="1">SUM(IF((YearlyData_Column_Year=$F$6)*(YearlyData_Column_Month=$B30),YearlyData_Column_Amount,0))</f>
        <v>1053</v>
      </c>
      <c r="F30" s="271">
        <f ca="1">100%-I30</f>
        <v>0.74928571428571433</v>
      </c>
      <c r="G30" s="13"/>
      <c r="H30" s="246" t="str">
        <f ca="1">REPT("|",$I30*100)</f>
        <v>|||||||||||||||||||||||||</v>
      </c>
      <c r="I30" s="245">
        <f t="shared" ca="1" si="0"/>
        <v>0.25071428571428572</v>
      </c>
      <c r="J30" s="241"/>
      <c r="K30" s="197" t="str">
        <f>IF(ISERR(P30/O30),"",P30/O30)</f>
        <v/>
      </c>
      <c r="L30" s="213" t="str">
        <f>IF($M30="","",REPT("|",$K30*100))</f>
        <v/>
      </c>
      <c r="M30" s="197" t="str">
        <f>IF($K30="","",100%-K30)</f>
        <v/>
      </c>
      <c r="N30" s="228" t="str">
        <f>IF(ISERR($O30),0,$O30)</f>
        <v/>
      </c>
      <c r="O30" s="190" t="str">
        <f t="array" ref="O30">IF($P30&gt;0,AVERAGE(IF((YearlyData_Column_Year=$K$6)*(YearlyData_Column_Month=$B30),YearlyData_Column_Income)),"")</f>
        <v/>
      </c>
      <c r="P30" s="190">
        <f>'Trend Data'!D20</f>
        <v>0</v>
      </c>
    </row>
    <row r="31" spans="2:16" ht="3" customHeight="1">
      <c r="B31" s="207"/>
      <c r="C31" s="203"/>
      <c r="D31" s="219" t="str">
        <f t="array" aca="1" ref="D31" ca="1">IF($E31&gt;0,AVERAGE(IF((YearlyData_Column_Year=$F$6)*(YearlyData_Column_Month=$B31),YearlyData_Column_Income)),"")</f>
        <v/>
      </c>
      <c r="E31" s="243">
        <f t="array" aca="1" ref="E31" ca="1">SUM(IF((YearlyData_Column_Year=$F$6)*(YearlyData_Column_Month=$B31),YearlyData_Column_Amount,0))</f>
        <v>0</v>
      </c>
      <c r="F31" s="272"/>
      <c r="G31" s="13"/>
      <c r="H31" s="246"/>
      <c r="I31" s="245">
        <f t="shared" ca="1" si="0"/>
        <v>0</v>
      </c>
      <c r="J31" s="241"/>
      <c r="K31" s="238"/>
      <c r="L31" s="213"/>
      <c r="M31" s="197"/>
      <c r="N31" s="228"/>
      <c r="O31" s="190" t="str">
        <f t="array" ref="O31">IF($P31&gt;0,AVERAGE(IF((YearlyData_Column_Year=$K$6)*(YearlyData_Column_Month=$B31),YearlyData_Column_Income)),"")</f>
        <v/>
      </c>
      <c r="P31" s="190">
        <f>'Trend Data'!D21</f>
        <v>0</v>
      </c>
    </row>
    <row r="32" spans="2:16" ht="15" customHeight="1">
      <c r="B32" s="207">
        <v>12</v>
      </c>
      <c r="C32" s="235" t="str">
        <f>CHOOSE($B32,"Jan","Feb","Mar","Apr","May","Jun","Jul","Aug","Sep","Oct","Nov","Dec")</f>
        <v>Dec</v>
      </c>
      <c r="D32" s="219">
        <f t="array" aca="1" ref="D32" ca="1">IF($E32&gt;0,AVERAGE(IF((YearlyData_Column_Year=$F$6)*(YearlyData_Column_Month=$B32),YearlyData_Column_Income)),"")</f>
        <v>4200</v>
      </c>
      <c r="E32" s="243">
        <f t="array" aca="1" ref="E32" ca="1">SUM(IF((YearlyData_Column_Year=$F$6)*(YearlyData_Column_Month=$B32),YearlyData_Column_Amount,0))</f>
        <v>2441</v>
      </c>
      <c r="F32" s="271">
        <f ca="1">100%-I32</f>
        <v>0.41880952380952385</v>
      </c>
      <c r="G32" s="13"/>
      <c r="H32" s="246" t="str">
        <f ca="1">REPT("|",$I32*100)</f>
        <v>||||||||||||||||||||||||||||||||||||||||||||||||||||||||||</v>
      </c>
      <c r="I32" s="245">
        <f t="shared" ca="1" si="0"/>
        <v>0.58119047619047615</v>
      </c>
      <c r="J32" s="241"/>
      <c r="K32" s="197" t="str">
        <f>IF(ISERR(P32/O32),"",P32/O32)</f>
        <v/>
      </c>
      <c r="L32" s="213" t="str">
        <f>IF($M32="","",REPT("|",$K32*100))</f>
        <v/>
      </c>
      <c r="M32" s="197" t="str">
        <f>IF($K32="","",100%-K32)</f>
        <v/>
      </c>
      <c r="N32" s="228" t="str">
        <f>IF(ISERR($O32),0,$O32)</f>
        <v/>
      </c>
      <c r="O32" s="190" t="str">
        <f t="array" ref="O32">IF($P32&gt;0,AVERAGE(IF((YearlyData_Column_Year=$K$6)*(YearlyData_Column_Month=$B32),YearlyData_Column_Income)),"")</f>
        <v/>
      </c>
      <c r="P32" s="190">
        <f>'Trend Data'!D22</f>
        <v>0</v>
      </c>
    </row>
    <row r="33" spans="2:16" ht="3" customHeight="1">
      <c r="B33" s="206"/>
      <c r="C33" s="13"/>
      <c r="D33" s="219" t="str">
        <f t="array" ref="D33">IF($P33&gt;0,AVERAGE(IF((YearlyData_Column_Year=$K$6)*(YearlyData_Column_Month=$B33),YearlyData_Column_Income)),"")</f>
        <v/>
      </c>
      <c r="E33" s="243">
        <f t="array" aca="1" ref="E33" ca="1">SUM(IF((YearlyData_Column_Year=$F$6)*(YearlyData_Column_Month=$B33),YearlyData_Column_Amount,0))</f>
        <v>0</v>
      </c>
      <c r="F33" s="272"/>
      <c r="G33" s="13"/>
      <c r="H33" s="4"/>
      <c r="I33" s="4"/>
      <c r="J33" s="241"/>
      <c r="K33" s="212"/>
      <c r="L33" s="212"/>
      <c r="M33" s="211"/>
      <c r="N33" s="228"/>
      <c r="O33" s="190"/>
    </row>
    <row r="34" spans="2:16" ht="14.25">
      <c r="B34" s="206"/>
      <c r="C34" s="254" t="s">
        <v>249</v>
      </c>
      <c r="D34" s="219">
        <f ca="1">SUM(D10:D32)</f>
        <v>50400</v>
      </c>
      <c r="E34" s="243">
        <f ca="1">SUM(E10:E32)</f>
        <v>21184</v>
      </c>
      <c r="F34" s="273">
        <f ca="1">100%-I34</f>
        <v>0.57968253968253969</v>
      </c>
      <c r="G34" s="13"/>
      <c r="H34" s="253" t="str">
        <f ca="1">REPT("|",$I34*100)</f>
        <v>||||||||||||||||||||||||||||||||||||||||||</v>
      </c>
      <c r="I34" s="273">
        <f ca="1">IF(ISERR(E34/D34),0,E34/D34)</f>
        <v>0.42031746031746031</v>
      </c>
      <c r="J34" s="241"/>
      <c r="K34" s="274">
        <f ca="1">IF(ISERR(P34/O34),0,P34/O34)</f>
        <v>0.52217090069284067</v>
      </c>
      <c r="L34" s="250" t="str">
        <f ca="1">IF($M34="","",REPT("|",$K34*100))</f>
        <v>||||||||||||||||||||||||||||||||||||||||||||||||||||</v>
      </c>
      <c r="M34" s="274">
        <f ca="1">IF($K34="","",100%-K34)</f>
        <v>0.47782909930715933</v>
      </c>
      <c r="N34" s="228"/>
      <c r="O34" s="190">
        <f ca="1">SUM(N10:N32)</f>
        <v>17320</v>
      </c>
      <c r="P34" s="190">
        <f t="shared" ref="P34" ca="1" si="1">SUM(P10:P32)</f>
        <v>9044</v>
      </c>
    </row>
    <row r="35" spans="2:16" ht="3" customHeight="1">
      <c r="B35" s="230"/>
      <c r="C35" s="257" t="str">
        <f>IF(LEN('Expenses Cat'!B12)&gt;0,'Expenses Cat'!B12,"")</f>
        <v/>
      </c>
      <c r="D35" s="258"/>
      <c r="E35" s="258"/>
      <c r="F35" s="270"/>
      <c r="G35" s="231"/>
      <c r="H35" s="259"/>
      <c r="I35" s="260"/>
      <c r="J35" s="260"/>
      <c r="K35" s="261"/>
      <c r="L35" s="261"/>
      <c r="M35" s="232"/>
      <c r="N35" s="233"/>
    </row>
    <row r="36" spans="2:16">
      <c r="C36" s="31" t="str">
        <f>IF(LEN('Expenses Cat'!B13)&gt;0,'Expenses Cat'!B13,"")</f>
        <v/>
      </c>
      <c r="G36" s="31"/>
    </row>
    <row r="37" spans="2:16">
      <c r="C37" s="31" t="str">
        <f>IF(LEN('Expenses Cat'!B14)&gt;0,'Expenses Cat'!B14,"")</f>
        <v/>
      </c>
      <c r="G37" s="31"/>
      <c r="O37" s="330"/>
    </row>
    <row r="38" spans="2:16">
      <c r="C38" s="31"/>
      <c r="G38" s="31"/>
    </row>
    <row r="39" spans="2:16">
      <c r="C39" s="31"/>
      <c r="G39" s="31"/>
    </row>
    <row r="40" spans="2:16">
      <c r="C40" s="31"/>
      <c r="G40" s="31"/>
      <c r="H40" s="217"/>
      <c r="I40" s="40"/>
    </row>
    <row r="41" spans="2:16">
      <c r="C41" s="31"/>
      <c r="G41" s="31"/>
    </row>
  </sheetData>
  <sheetProtection sheet="1" objects="1" scenarios="1" selectLockedCells="1"/>
  <mergeCells count="5">
    <mergeCell ref="C3:M3"/>
    <mergeCell ref="C4:M4"/>
    <mergeCell ref="F6:I6"/>
    <mergeCell ref="C6:C8"/>
    <mergeCell ref="K6:M6"/>
  </mergeCells>
  <conditionalFormatting sqref="L10:L32">
    <cfRule type="expression" dxfId="24" priority="107" stopIfTrue="1">
      <formula>$M10=""</formula>
    </cfRule>
    <cfRule type="expression" dxfId="23" priority="108" stopIfTrue="1">
      <formula>$M10&gt;=0</formula>
    </cfRule>
  </conditionalFormatting>
  <conditionalFormatting sqref="I10:I32 I34 F10:F34">
    <cfRule type="containsBlanks" dxfId="22" priority="16" stopIfTrue="1">
      <formula>LEN(TRIM(F10))=0</formula>
    </cfRule>
  </conditionalFormatting>
  <conditionalFormatting sqref="I10:I32 F10:F32">
    <cfRule type="cellIs" dxfId="21" priority="109" stopIfTrue="1" operator="greaterThanOrEqual">
      <formula>0</formula>
    </cfRule>
  </conditionalFormatting>
  <conditionalFormatting sqref="G10:H32">
    <cfRule type="expression" dxfId="20" priority="5" stopIfTrue="1">
      <formula>$F10=""</formula>
    </cfRule>
    <cfRule type="expression" dxfId="19" priority="6" stopIfTrue="1">
      <formula>$F10&gt;=0</formula>
    </cfRule>
  </conditionalFormatting>
  <conditionalFormatting sqref="K10:K32 M10:M32">
    <cfRule type="containsBlanks" dxfId="18" priority="14" stopIfTrue="1">
      <formula>LEN(TRIM(K10))=0</formula>
    </cfRule>
    <cfRule type="cellIs" dxfId="17" priority="15" stopIfTrue="1" operator="greaterThanOrEqual">
      <formula>0</formula>
    </cfRule>
  </conditionalFormatting>
  <pageMargins left="0.7" right="0.7" top="0.75" bottom="0.75"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sheetPr codeName="Sheet4"/>
  <dimension ref="A1:S41"/>
  <sheetViews>
    <sheetView showGridLines="0" showRowColHeaders="0" defaultGridColor="0" colorId="9" workbookViewId="0">
      <selection activeCell="J4" sqref="J4:L4"/>
    </sheetView>
  </sheetViews>
  <sheetFormatPr defaultRowHeight="15"/>
  <cols>
    <col min="1" max="1" width="14.7109375" style="3" customWidth="1"/>
    <col min="2" max="2" width="0.42578125" style="187" customWidth="1"/>
    <col min="3" max="3" width="9.28515625" style="316" customWidth="1"/>
    <col min="4" max="4" width="0.28515625" style="8" customWidth="1"/>
    <col min="5" max="5" width="0.140625" style="8" customWidth="1"/>
    <col min="6" max="6" width="4.7109375" style="123" customWidth="1"/>
    <col min="7" max="7" width="0.42578125" style="10" hidden="1" customWidth="1"/>
    <col min="8" max="8" width="24.7109375" style="3" customWidth="1"/>
    <col min="9" max="9" width="4.42578125" style="3" customWidth="1"/>
    <col min="10" max="10" width="0.28515625" style="3" customWidth="1"/>
    <col min="11" max="11" width="4.140625" style="8" customWidth="1"/>
    <col min="12" max="12" width="24.7109375" style="8" customWidth="1"/>
    <col min="13" max="13" width="4.7109375" style="209" customWidth="1"/>
    <col min="14" max="14" width="0.28515625" style="199" customWidth="1"/>
    <col min="15" max="15" width="0.28515625" style="189" customWidth="1"/>
    <col min="16" max="16" width="9.28515625" style="10" customWidth="1"/>
    <col min="17" max="17" width="0.28515625" customWidth="1"/>
    <col min="18" max="18" width="4.7109375" customWidth="1"/>
  </cols>
  <sheetData>
    <row r="1" spans="1:19">
      <c r="E1" s="181"/>
      <c r="F1" s="266"/>
    </row>
    <row r="2" spans="1:19" ht="3" customHeight="1">
      <c r="B2" s="287"/>
      <c r="C2" s="317"/>
      <c r="D2" s="289"/>
      <c r="E2" s="290"/>
      <c r="F2" s="291"/>
      <c r="G2" s="288"/>
      <c r="H2" s="292"/>
      <c r="I2" s="292"/>
      <c r="J2" s="292"/>
      <c r="K2" s="289"/>
      <c r="L2" s="289"/>
      <c r="M2" s="293"/>
      <c r="N2" s="305"/>
      <c r="O2" s="306"/>
      <c r="P2" s="288"/>
      <c r="Q2" s="309"/>
      <c r="R2" s="303"/>
      <c r="S2" s="303"/>
    </row>
    <row r="3" spans="1:19">
      <c r="B3" s="294"/>
      <c r="C3" s="724" t="s">
        <v>248</v>
      </c>
      <c r="D3" s="724"/>
      <c r="E3" s="724"/>
      <c r="F3" s="724"/>
      <c r="G3" s="724"/>
      <c r="H3" s="724"/>
      <c r="I3" s="724"/>
      <c r="J3" s="724"/>
      <c r="K3" s="724"/>
      <c r="L3" s="724"/>
      <c r="M3" s="724"/>
      <c r="N3" s="724"/>
      <c r="O3" s="724"/>
      <c r="P3" s="724"/>
      <c r="Q3" s="310"/>
      <c r="R3" s="303"/>
      <c r="S3" s="303"/>
    </row>
    <row r="4" spans="1:19">
      <c r="A4" s="92"/>
      <c r="B4" s="295"/>
      <c r="C4" s="277"/>
      <c r="D4" s="280"/>
      <c r="E4" s="280"/>
      <c r="F4" s="280"/>
      <c r="G4" s="280"/>
      <c r="H4" s="277" t="s">
        <v>208</v>
      </c>
      <c r="I4" s="543" t="s">
        <v>257</v>
      </c>
      <c r="J4" s="740" t="s">
        <v>153</v>
      </c>
      <c r="K4" s="740"/>
      <c r="L4" s="740"/>
      <c r="M4" s="280"/>
      <c r="N4" s="265"/>
      <c r="O4" s="315"/>
      <c r="P4" s="280"/>
      <c r="Q4" s="310"/>
      <c r="R4" s="303"/>
      <c r="S4" s="303"/>
    </row>
    <row r="5" spans="1:19" ht="3" customHeight="1">
      <c r="B5" s="296"/>
      <c r="C5" s="318"/>
      <c r="D5" s="85"/>
      <c r="E5" s="215"/>
      <c r="F5" s="268"/>
      <c r="G5" s="214"/>
      <c r="H5" s="214"/>
      <c r="I5" s="214"/>
      <c r="J5" s="214"/>
      <c r="K5" s="214"/>
      <c r="L5" s="214"/>
      <c r="M5" s="211"/>
      <c r="N5" s="278"/>
      <c r="O5" s="188"/>
      <c r="P5" s="214"/>
      <c r="Q5" s="310"/>
      <c r="R5" s="303"/>
      <c r="S5" s="303"/>
    </row>
    <row r="6" spans="1:19">
      <c r="A6" s="92"/>
      <c r="B6" s="297"/>
      <c r="C6" s="733" t="s">
        <v>1</v>
      </c>
      <c r="D6" s="186"/>
      <c r="E6" s="243"/>
      <c r="F6" s="725">
        <f>K6-1</f>
        <v>2009</v>
      </c>
      <c r="G6" s="725"/>
      <c r="H6" s="725"/>
      <c r="I6" s="725"/>
      <c r="J6" s="218"/>
      <c r="K6" s="736">
        <v>2010</v>
      </c>
      <c r="L6" s="736"/>
      <c r="M6" s="736"/>
      <c r="N6" s="194"/>
      <c r="O6" s="191"/>
      <c r="P6" s="737" t="s">
        <v>1</v>
      </c>
      <c r="Q6" s="310"/>
      <c r="R6" s="303"/>
      <c r="S6" s="303"/>
    </row>
    <row r="7" spans="1:19" ht="3" customHeight="1">
      <c r="A7" s="193"/>
      <c r="B7" s="298"/>
      <c r="C7" s="734"/>
      <c r="D7" s="186"/>
      <c r="E7" s="215"/>
      <c r="F7" s="268"/>
      <c r="G7" s="200"/>
      <c r="H7" s="196"/>
      <c r="I7" s="196"/>
      <c r="J7" s="95"/>
      <c r="K7" s="194"/>
      <c r="L7" s="194"/>
      <c r="M7" s="210"/>
      <c r="N7" s="279"/>
      <c r="O7" s="191"/>
      <c r="P7" s="738"/>
      <c r="Q7" s="310"/>
      <c r="R7" s="303"/>
      <c r="S7" s="303"/>
    </row>
    <row r="8" spans="1:19">
      <c r="A8" s="193"/>
      <c r="B8" s="298"/>
      <c r="C8" s="735"/>
      <c r="D8" s="186"/>
      <c r="E8" s="215"/>
      <c r="F8" s="281" t="s">
        <v>218</v>
      </c>
      <c r="G8" s="282"/>
      <c r="H8" s="282"/>
      <c r="I8" s="282" t="str">
        <f>$J$4 &amp; " %"</f>
        <v>Daily %</v>
      </c>
      <c r="J8" s="198"/>
      <c r="K8" s="216" t="str">
        <f>"% " &amp; $J$4</f>
        <v>% Daily</v>
      </c>
      <c r="L8" s="216"/>
      <c r="M8" s="283" t="s">
        <v>217</v>
      </c>
      <c r="N8" s="284"/>
      <c r="O8" s="191"/>
      <c r="P8" s="739"/>
      <c r="Q8" s="310"/>
      <c r="R8" s="303"/>
      <c r="S8" s="303"/>
    </row>
    <row r="9" spans="1:19" ht="3" customHeight="1">
      <c r="B9" s="294"/>
      <c r="C9" s="319"/>
      <c r="D9" s="85"/>
      <c r="E9" s="243"/>
      <c r="F9" s="269"/>
      <c r="G9" s="7"/>
      <c r="H9" s="4"/>
      <c r="I9" s="4"/>
      <c r="J9" s="47"/>
      <c r="K9" s="5"/>
      <c r="L9" s="5"/>
      <c r="M9" s="211"/>
      <c r="N9" s="278"/>
      <c r="O9" s="188"/>
      <c r="P9" s="7"/>
      <c r="Q9" s="310"/>
      <c r="R9" s="303"/>
      <c r="S9" s="303"/>
    </row>
    <row r="10" spans="1:19" ht="16.5">
      <c r="B10" s="299">
        <v>1</v>
      </c>
      <c r="C10" s="336" t="str">
        <f>CHOOSE($B10,"Jan","Feb","Mar","Apr","May","Jun","Jul","Aug","Sep","Oct","Nov","Dec")</f>
        <v>Jan</v>
      </c>
      <c r="D10" s="219">
        <f t="array" aca="1" ref="D10" ca="1">SUM(IF((YearlyData_Column_Year=$F$6)*(YearlyData_Column_Month=$B10),YearlyData_Column_Amount,0))</f>
        <v>1628</v>
      </c>
      <c r="E10" s="243">
        <f t="array" aca="1" ref="E10" ca="1">SUM(IF((YearlyData_Column_Year=$F$6)*(YearlyData_Column_Month=$B10)*(YearlyData_Column_ExpensesCat=$J$4),YearlyData_Column_Amount,0))</f>
        <v>409</v>
      </c>
      <c r="F10" s="314">
        <f ca="1">100%-I10</f>
        <v>0.74877149877149884</v>
      </c>
      <c r="G10" s="13"/>
      <c r="H10" s="244" t="str">
        <f ca="1">REPT("|",$I10*100)</f>
        <v>|||||||||||||||||||||||||</v>
      </c>
      <c r="I10" s="312">
        <f ca="1">IF(ISERR(E10/D10),0,E10/D10)</f>
        <v>0.25122850122850121</v>
      </c>
      <c r="J10" s="47"/>
      <c r="K10" s="237">
        <f ca="1">IF(ISERR(O10/N10),"",O10/N10)</f>
        <v>0.2056473095364944</v>
      </c>
      <c r="L10" s="213" t="str">
        <f ca="1">IF($M10="","",REPT("|",$K10*100))</f>
        <v>||||||||||||||||||||</v>
      </c>
      <c r="M10" s="313">
        <f ca="1">IF($K10="","",100%-K10)</f>
        <v>0.79435269046350565</v>
      </c>
      <c r="N10" s="219">
        <f t="array" aca="1" ref="N10" ca="1">SUM(IF((YearlyData_Column_Year=$K$6)*(YearlyData_Column_Month=$B10),YearlyData_Column_Amount,0))</f>
        <v>1877</v>
      </c>
      <c r="O10" s="215">
        <f t="array" aca="1" ref="O10" ca="1">SUM(IF((YearlyData_Column_Year=$K$6)*(YearlyData_Column_Month=$B10)*(YearlyData_Column_ExpensesCat=$J$4),YearlyData_Column_Amount,0))</f>
        <v>386</v>
      </c>
      <c r="P10" s="334" t="str">
        <f>CHOOSE($B10,"Jan","Feb","Mar","Apr","May","Jun","Jul","Aug","Sep","Oct","Nov","Dec")</f>
        <v>Jan</v>
      </c>
      <c r="Q10" s="310"/>
      <c r="R10" s="303"/>
      <c r="S10" s="303"/>
    </row>
    <row r="11" spans="1:19" ht="3" customHeight="1">
      <c r="A11" s="184"/>
      <c r="B11" s="300"/>
      <c r="C11" s="320"/>
      <c r="D11" s="219"/>
      <c r="E11" s="243"/>
      <c r="F11" s="272"/>
      <c r="G11" s="201"/>
      <c r="H11" s="246"/>
      <c r="I11" s="312"/>
      <c r="J11" s="185"/>
      <c r="K11" s="238"/>
      <c r="L11" s="213"/>
      <c r="M11" s="313"/>
      <c r="N11" s="278"/>
      <c r="O11" s="304"/>
      <c r="P11" s="202"/>
      <c r="Q11" s="310"/>
      <c r="R11" s="303"/>
      <c r="S11" s="303"/>
    </row>
    <row r="12" spans="1:19" ht="15.75">
      <c r="B12" s="299">
        <v>2</v>
      </c>
      <c r="C12" s="336" t="str">
        <f>CHOOSE($B12,"Jan","Feb","Mar","Apr","May","Jun","Jul","Aug","Sep","Oct","Nov","Dec")</f>
        <v>Feb</v>
      </c>
      <c r="D12" s="219">
        <f t="array" aca="1" ref="D12" ca="1">SUM(IF((YearlyData_Column_Year=$F$6)*(YearlyData_Column_Month=$B12),YearlyData_Column_Amount,0))</f>
        <v>2260</v>
      </c>
      <c r="E12" s="243">
        <f t="array" aca="1" ref="E12" ca="1">SUM(IF((YearlyData_Column_Year=$F$6)*(YearlyData_Column_Month=$B12)*(YearlyData_Column_ExpensesCat=$J$4),YearlyData_Column_Amount,0))</f>
        <v>311</v>
      </c>
      <c r="F12" s="314">
        <f ca="1">100%-I12</f>
        <v>0.86238938053097347</v>
      </c>
      <c r="G12" s="13"/>
      <c r="H12" s="246" t="str">
        <f ca="1">REPT("|",$I12*100)</f>
        <v>|||||||||||||</v>
      </c>
      <c r="I12" s="312">
        <f t="shared" ref="I12:I32" ca="1" si="0">IF(ISERR(E12/D12),0,E12/D12)</f>
        <v>0.13761061946902656</v>
      </c>
      <c r="J12" s="47"/>
      <c r="K12" s="237">
        <f ca="1">IF(ISERR(O12/N12),"",O12/N12)</f>
        <v>0.21302193913658882</v>
      </c>
      <c r="L12" s="213" t="str">
        <f ca="1">IF($M12="","",REPT("|",$K12*100))</f>
        <v>|||||||||||||||||||||</v>
      </c>
      <c r="M12" s="313">
        <f ca="1">IF($K12="","",100%-K12)</f>
        <v>0.78697806086341116</v>
      </c>
      <c r="N12" s="219">
        <f t="array" aca="1" ref="N12" ca="1">SUM(IF((YearlyData_Column_Year=$K$6)*(YearlyData_Column_Month=$B12),YearlyData_Column_Amount,0))</f>
        <v>1413</v>
      </c>
      <c r="O12" s="215">
        <f t="array" aca="1" ref="O12" ca="1">SUM(IF((YearlyData_Column_Year=$K$6)*(YearlyData_Column_Month=$B12)*(YearlyData_Column_ExpensesCat=$J$4),YearlyData_Column_Amount,0))</f>
        <v>301</v>
      </c>
      <c r="P12" s="334" t="str">
        <f>CHOOSE($B12,"Jan","Feb","Mar","Apr","May","Jun","Jul","Aug","Sep","Oct","Nov","Dec")</f>
        <v>Feb</v>
      </c>
      <c r="Q12" s="310"/>
      <c r="R12" s="303"/>
      <c r="S12" s="303"/>
    </row>
    <row r="13" spans="1:19" ht="3" customHeight="1">
      <c r="A13" s="184"/>
      <c r="B13" s="300"/>
      <c r="C13" s="320"/>
      <c r="D13" s="219" t="str">
        <f t="array" aca="1" ref="D13" ca="1">IF($E13&gt;0,AVERAGE(IF((YearlyData_Column_Year=$F$6)*(YearlyData_Column_Month=$B13),YearlyData_Column_Income)),"")</f>
        <v/>
      </c>
      <c r="E13" s="243">
        <f t="array" aca="1" ref="E13" ca="1">SUM(IF((YearlyData_Column_Year=$F$6)*(YearlyData_Column_Month=$B13),YearlyData_Column_Amount,0))</f>
        <v>0</v>
      </c>
      <c r="F13" s="272"/>
      <c r="G13" s="201"/>
      <c r="H13" s="246"/>
      <c r="I13" s="312">
        <f t="shared" ca="1" si="0"/>
        <v>0</v>
      </c>
      <c r="J13" s="185"/>
      <c r="K13" s="238"/>
      <c r="L13" s="213"/>
      <c r="M13" s="313"/>
      <c r="N13" s="278"/>
      <c r="O13" s="304" t="str">
        <f t="array" ref="O13">IF($Q13&gt;0,AVERAGE(IF((YearlyData_Column_Year=$K$6)*(YearlyData_Column_Month=$B13),YearlyData_Column_Income)),"")</f>
        <v/>
      </c>
      <c r="P13" s="202"/>
      <c r="Q13" s="310"/>
      <c r="R13" s="303"/>
      <c r="S13" s="303"/>
    </row>
    <row r="14" spans="1:19" ht="15.75">
      <c r="B14" s="299">
        <v>3</v>
      </c>
      <c r="C14" s="336" t="str">
        <f>CHOOSE($B14,"Jan","Feb","Mar","Apr","May","Jun","Jul","Aug","Sep","Oct","Nov","Dec")</f>
        <v>Mar</v>
      </c>
      <c r="D14" s="219">
        <f t="array" aca="1" ref="D14" ca="1">SUM(IF((YearlyData_Column_Year=$F$6)*(YearlyData_Column_Month=$B14),YearlyData_Column_Amount,0))</f>
        <v>1555</v>
      </c>
      <c r="E14" s="243">
        <f t="array" aca="1" ref="E14" ca="1">SUM(IF((YearlyData_Column_Year=$F$6)*(YearlyData_Column_Month=$B14)*(YearlyData_Column_ExpensesCat=$J$4),YearlyData_Column_Amount,0))</f>
        <v>401</v>
      </c>
      <c r="F14" s="314">
        <f ca="1">100%-I14</f>
        <v>0.74212218649517681</v>
      </c>
      <c r="G14" s="13"/>
      <c r="H14" s="246" t="str">
        <f ca="1">REPT("|",$I14*100)</f>
        <v>|||||||||||||||||||||||||</v>
      </c>
      <c r="I14" s="312">
        <f t="shared" ca="1" si="0"/>
        <v>0.25787781350482314</v>
      </c>
      <c r="J14" s="47"/>
      <c r="K14" s="237">
        <f ca="1">IF(ISERR(O14/N14),"",O14/N14)</f>
        <v>0.15939447907390916</v>
      </c>
      <c r="L14" s="213" t="str">
        <f ca="1">IF($M14="","",REPT("|",$K14*100))</f>
        <v>|||||||||||||||</v>
      </c>
      <c r="M14" s="313">
        <f ca="1">IF($K14="","",100%-K14)</f>
        <v>0.84060552092609087</v>
      </c>
      <c r="N14" s="219">
        <f t="array" aca="1" ref="N14" ca="1">SUM(IF((YearlyData_Column_Year=$K$6)*(YearlyData_Column_Month=$B14),YearlyData_Column_Amount,0))</f>
        <v>2246</v>
      </c>
      <c r="O14" s="215">
        <f t="array" aca="1" ref="O14" ca="1">SUM(IF((YearlyData_Column_Year=$K$6)*(YearlyData_Column_Month=$B14)*(YearlyData_Column_ExpensesCat=$J$4),YearlyData_Column_Amount,0))</f>
        <v>358</v>
      </c>
      <c r="P14" s="334" t="str">
        <f>CHOOSE($B14,"Jan","Feb","Mar","Apr","May","Jun","Jul","Aug","Sep","Oct","Nov","Dec")</f>
        <v>Mar</v>
      </c>
      <c r="Q14" s="310"/>
      <c r="R14" s="303"/>
      <c r="S14" s="303"/>
    </row>
    <row r="15" spans="1:19" ht="3" customHeight="1">
      <c r="B15" s="299"/>
      <c r="C15" s="321"/>
      <c r="D15" s="219" t="str">
        <f t="array" aca="1" ref="D15" ca="1">IF($E15&gt;0,AVERAGE(IF((YearlyData_Column_Year=$F$6)*(YearlyData_Column_Month=$B15),YearlyData_Column_Income)),"")</f>
        <v/>
      </c>
      <c r="E15" s="243">
        <f t="array" aca="1" ref="E15" ca="1">SUM(IF((YearlyData_Column_Year=$F$6)*(YearlyData_Column_Month=$B15),YearlyData_Column_Amount,0))</f>
        <v>0</v>
      </c>
      <c r="F15" s="272"/>
      <c r="G15" s="13"/>
      <c r="H15" s="246"/>
      <c r="I15" s="312">
        <f t="shared" ca="1" si="0"/>
        <v>0</v>
      </c>
      <c r="J15" s="47"/>
      <c r="K15" s="238"/>
      <c r="L15" s="213"/>
      <c r="M15" s="313"/>
      <c r="N15" s="278"/>
      <c r="O15" s="304" t="str">
        <f t="array" ref="O15">IF($Q15&gt;0,AVERAGE(IF((YearlyData_Column_Year=$K$6)*(YearlyData_Column_Month=$B15),YearlyData_Column_Income)),"")</f>
        <v/>
      </c>
      <c r="P15" s="203"/>
      <c r="Q15" s="310"/>
      <c r="R15" s="303"/>
      <c r="S15" s="303"/>
    </row>
    <row r="16" spans="1:19" ht="15.75">
      <c r="B16" s="299">
        <v>4</v>
      </c>
      <c r="C16" s="336" t="str">
        <f>CHOOSE($B16,"Jan","Feb","Mar","Apr","May","Jun","Jul","Aug","Sep","Oct","Nov","Dec")</f>
        <v>Apr</v>
      </c>
      <c r="D16" s="219">
        <f t="array" aca="1" ref="D16" ca="1">SUM(IF((YearlyData_Column_Year=$F$6)*(YearlyData_Column_Month=$B16),YearlyData_Column_Amount,0))</f>
        <v>2082</v>
      </c>
      <c r="E16" s="243">
        <f t="array" aca="1" ref="E16" ca="1">SUM(IF((YearlyData_Column_Year=$F$6)*(YearlyData_Column_Month=$B16)*(YearlyData_Column_ExpensesCat=$J$4),YearlyData_Column_Amount,0))</f>
        <v>190</v>
      </c>
      <c r="F16" s="314">
        <f ca="1">100%-I16</f>
        <v>0.90874159462055715</v>
      </c>
      <c r="G16" s="13"/>
      <c r="H16" s="246" t="str">
        <f ca="1">REPT("|",$I16*100)</f>
        <v>|||||||||</v>
      </c>
      <c r="I16" s="312">
        <f t="shared" ca="1" si="0"/>
        <v>9.1258405379442839E-2</v>
      </c>
      <c r="J16" s="47"/>
      <c r="K16" s="237">
        <f ca="1">IF(ISERR(O16/N16),"",O16/N16)</f>
        <v>0.23050615595075238</v>
      </c>
      <c r="L16" s="213" t="str">
        <f ca="1">IF($M16="","",REPT("|",$K16*100))</f>
        <v>|||||||||||||||||||||||</v>
      </c>
      <c r="M16" s="313">
        <f ca="1">IF($K16="","",100%-K16)</f>
        <v>0.76949384404924759</v>
      </c>
      <c r="N16" s="219">
        <f t="array" aca="1" ref="N16" ca="1">SUM(IF((YearlyData_Column_Year=$K$6)*(YearlyData_Column_Month=$B16),YearlyData_Column_Amount,0))</f>
        <v>1462</v>
      </c>
      <c r="O16" s="215">
        <f t="array" aca="1" ref="O16" ca="1">SUM(IF((YearlyData_Column_Year=$K$6)*(YearlyData_Column_Month=$B16)*(YearlyData_Column_ExpensesCat=$J$4),YearlyData_Column_Amount,0))</f>
        <v>337</v>
      </c>
      <c r="P16" s="334" t="str">
        <f>CHOOSE($B16,"Jan","Feb","Mar","Apr","May","Jun","Jul","Aug","Sep","Oct","Nov","Dec")</f>
        <v>Apr</v>
      </c>
      <c r="Q16" s="310"/>
      <c r="R16" s="303"/>
      <c r="S16" s="303"/>
    </row>
    <row r="17" spans="2:19" ht="3" customHeight="1">
      <c r="B17" s="299"/>
      <c r="C17" s="321"/>
      <c r="D17" s="219" t="str">
        <f t="array" aca="1" ref="D17" ca="1">IF($E17&gt;0,AVERAGE(IF((YearlyData_Column_Year=$F$6)*(YearlyData_Column_Month=$B17),YearlyData_Column_Income)),"")</f>
        <v/>
      </c>
      <c r="E17" s="243">
        <f t="array" aca="1" ref="E17" ca="1">SUM(IF((YearlyData_Column_Year=$F$6)*(YearlyData_Column_Month=$B17),YearlyData_Column_Amount,0))</f>
        <v>0</v>
      </c>
      <c r="F17" s="272"/>
      <c r="G17" s="13"/>
      <c r="H17" s="246"/>
      <c r="I17" s="312">
        <f t="shared" ca="1" si="0"/>
        <v>0</v>
      </c>
      <c r="J17" s="47"/>
      <c r="K17" s="238"/>
      <c r="L17" s="213"/>
      <c r="M17" s="313"/>
      <c r="N17" s="278"/>
      <c r="O17" s="304" t="str">
        <f t="array" ref="O17">IF($Q17&gt;0,AVERAGE(IF((YearlyData_Column_Year=$K$6)*(YearlyData_Column_Month=$B17),YearlyData_Column_Income)),"")</f>
        <v/>
      </c>
      <c r="P17" s="203"/>
      <c r="Q17" s="310"/>
      <c r="R17" s="303"/>
      <c r="S17" s="303"/>
    </row>
    <row r="18" spans="2:19" ht="15.75">
      <c r="B18" s="299">
        <v>5</v>
      </c>
      <c r="C18" s="336" t="str">
        <f>CHOOSE($B18,"Jan","Feb","Mar","Apr","May","Jun","Jul","Aug","Sep","Oct","Nov","Dec")</f>
        <v>May</v>
      </c>
      <c r="D18" s="219">
        <f t="array" aca="1" ref="D18" ca="1">SUM(IF((YearlyData_Column_Year=$F$6)*(YearlyData_Column_Month=$B18),YearlyData_Column_Amount,0))</f>
        <v>2385</v>
      </c>
      <c r="E18" s="243">
        <f t="array" aca="1" ref="E18" ca="1">SUM(IF((YearlyData_Column_Year=$F$6)*(YearlyData_Column_Month=$B18)*(YearlyData_Column_ExpensesCat=$J$4),YearlyData_Column_Amount,0))</f>
        <v>428</v>
      </c>
      <c r="F18" s="314">
        <f ca="1">100%-I18</f>
        <v>0.82054507337526206</v>
      </c>
      <c r="G18" s="13"/>
      <c r="H18" s="246" t="str">
        <f ca="1">REPT("|",$I18*100)</f>
        <v>|||||||||||||||||</v>
      </c>
      <c r="I18" s="312">
        <f t="shared" ca="1" si="0"/>
        <v>0.17945492662473794</v>
      </c>
      <c r="J18" s="47"/>
      <c r="K18" s="237">
        <f ca="1">IF(ISERR(O18/N18),"",O18/N18)</f>
        <v>0.17888563049853373</v>
      </c>
      <c r="L18" s="213" t="str">
        <f ca="1">IF($M18="","",REPT("|",$K18*100))</f>
        <v>|||||||||||||||||</v>
      </c>
      <c r="M18" s="313">
        <f ca="1">IF($K18="","",100%-K18)</f>
        <v>0.82111436950146621</v>
      </c>
      <c r="N18" s="219">
        <f t="array" aca="1" ref="N18" ca="1">SUM(IF((YearlyData_Column_Year=$K$6)*(YearlyData_Column_Month=$B18),YearlyData_Column_Amount,0))</f>
        <v>2046</v>
      </c>
      <c r="O18" s="215">
        <f t="array" aca="1" ref="O18" ca="1">SUM(IF((YearlyData_Column_Year=$K$6)*(YearlyData_Column_Month=$B18)*(YearlyData_Column_ExpensesCat=$J$4),YearlyData_Column_Amount,0))</f>
        <v>366</v>
      </c>
      <c r="P18" s="334" t="str">
        <f>CHOOSE($B18,"Jan","Feb","Mar","Apr","May","Jun","Jul","Aug","Sep","Oct","Nov","Dec")</f>
        <v>May</v>
      </c>
      <c r="Q18" s="310"/>
      <c r="R18" s="303"/>
      <c r="S18" s="303"/>
    </row>
    <row r="19" spans="2:19" ht="3" customHeight="1">
      <c r="B19" s="299"/>
      <c r="C19" s="321"/>
      <c r="D19" s="219" t="str">
        <f t="array" aca="1" ref="D19" ca="1">IF($E19&gt;0,AVERAGE(IF((YearlyData_Column_Year=$F$6)*(YearlyData_Column_Month=$B19),YearlyData_Column_Income)),"")</f>
        <v/>
      </c>
      <c r="E19" s="243">
        <f t="array" aca="1" ref="E19" ca="1">SUM(IF((YearlyData_Column_Year=$F$6)*(YearlyData_Column_Month=$B19),YearlyData_Column_Amount,0))</f>
        <v>0</v>
      </c>
      <c r="F19" s="272"/>
      <c r="G19" s="13"/>
      <c r="H19" s="246"/>
      <c r="I19" s="312">
        <f t="shared" ca="1" si="0"/>
        <v>0</v>
      </c>
      <c r="J19" s="47"/>
      <c r="K19" s="238"/>
      <c r="L19" s="213"/>
      <c r="M19" s="313"/>
      <c r="N19" s="278"/>
      <c r="O19" s="304" t="str">
        <f t="array" ref="O19">IF($Q19&gt;0,AVERAGE(IF((YearlyData_Column_Year=$K$6)*(YearlyData_Column_Month=$B19),YearlyData_Column_Income)),"")</f>
        <v/>
      </c>
      <c r="P19" s="203"/>
      <c r="Q19" s="310"/>
      <c r="R19" s="303"/>
      <c r="S19" s="303"/>
    </row>
    <row r="20" spans="2:19" ht="15.75">
      <c r="B20" s="299">
        <v>6</v>
      </c>
      <c r="C20" s="336" t="str">
        <f>CHOOSE($B20,"Jan","Feb","Mar","Apr","May","Jun","Jul","Aug","Sep","Oct","Nov","Dec")</f>
        <v>Jun</v>
      </c>
      <c r="D20" s="219">
        <f t="array" aca="1" ref="D20" ca="1">SUM(IF((YearlyData_Column_Year=$F$6)*(YearlyData_Column_Month=$B20),YearlyData_Column_Amount,0))</f>
        <v>1791</v>
      </c>
      <c r="E20" s="243">
        <f t="array" aca="1" ref="E20" ca="1">SUM(IF((YearlyData_Column_Year=$F$6)*(YearlyData_Column_Month=$B20)*(YearlyData_Column_ExpensesCat=$J$4),YearlyData_Column_Amount,0))</f>
        <v>356</v>
      </c>
      <c r="F20" s="314">
        <f ca="1">100%-I20</f>
        <v>0.80122836404243436</v>
      </c>
      <c r="G20" s="13"/>
      <c r="H20" s="246" t="str">
        <f ca="1">REPT("|",$I20*100)</f>
        <v>|||||||||||||||||||</v>
      </c>
      <c r="I20" s="312">
        <f t="shared" ca="1" si="0"/>
        <v>0.19877163595756561</v>
      </c>
      <c r="J20" s="47"/>
      <c r="K20" s="237" t="str">
        <f ca="1">IF(ISERR(O20/N20),"",O20/N20)</f>
        <v/>
      </c>
      <c r="L20" s="213" t="str">
        <f ca="1">IF($M20="","",REPT("|",$K20*100))</f>
        <v/>
      </c>
      <c r="M20" s="313" t="str">
        <f ca="1">IF($K20="","",100%-K20)</f>
        <v/>
      </c>
      <c r="N20" s="219">
        <f t="array" aca="1" ref="N20" ca="1">SUM(IF((YearlyData_Column_Year=$K$6)*(YearlyData_Column_Month=$B20),YearlyData_Column_Amount,0))</f>
        <v>0</v>
      </c>
      <c r="O20" s="215">
        <f t="array" aca="1" ref="O20" ca="1">SUM(IF((YearlyData_Column_Year=$K$6)*(YearlyData_Column_Month=$B20)*(YearlyData_Column_ExpensesCat=$J$4),YearlyData_Column_Amount,0))</f>
        <v>0</v>
      </c>
      <c r="P20" s="334" t="str">
        <f>CHOOSE($B20,"Jan","Feb","Mar","Apr","May","Jun","Jul","Aug","Sep","Oct","Nov","Dec")</f>
        <v>Jun</v>
      </c>
      <c r="Q20" s="310"/>
      <c r="R20" s="303"/>
      <c r="S20" s="303"/>
    </row>
    <row r="21" spans="2:19" ht="3" customHeight="1">
      <c r="B21" s="299"/>
      <c r="C21" s="321"/>
      <c r="D21" s="219" t="str">
        <f t="array" aca="1" ref="D21" ca="1">IF($E21&gt;0,AVERAGE(IF((YearlyData_Column_Year=$F$6)*(YearlyData_Column_Month=$B21),YearlyData_Column_Income)),"")</f>
        <v/>
      </c>
      <c r="E21" s="243">
        <f t="array" aca="1" ref="E21" ca="1">SUM(IF((YearlyData_Column_Year=$F$6)*(YearlyData_Column_Month=$B21),YearlyData_Column_Amount,0))</f>
        <v>0</v>
      </c>
      <c r="F21" s="272"/>
      <c r="G21" s="13"/>
      <c r="H21" s="246"/>
      <c r="I21" s="312">
        <f t="shared" ca="1" si="0"/>
        <v>0</v>
      </c>
      <c r="J21" s="47"/>
      <c r="K21" s="238"/>
      <c r="L21" s="213"/>
      <c r="M21" s="313"/>
      <c r="N21" s="278"/>
      <c r="O21" s="304" t="str">
        <f t="array" ref="O21">IF($Q21&gt;0,AVERAGE(IF((YearlyData_Column_Year=$K$6)*(YearlyData_Column_Month=$B21),YearlyData_Column_Income)),"")</f>
        <v/>
      </c>
      <c r="P21" s="203"/>
      <c r="Q21" s="310"/>
      <c r="R21" s="303"/>
      <c r="S21" s="303"/>
    </row>
    <row r="22" spans="2:19" ht="15.75">
      <c r="B22" s="299">
        <v>7</v>
      </c>
      <c r="C22" s="336" t="str">
        <f>CHOOSE($B22,"Jan","Feb","Mar","Apr","May","Jun","Jul","Aug","Sep","Oct","Nov","Dec")</f>
        <v>Jul</v>
      </c>
      <c r="D22" s="219">
        <f t="array" aca="1" ref="D22" ca="1">SUM(IF((YearlyData_Column_Year=$F$6)*(YearlyData_Column_Month=$B22),YearlyData_Column_Amount,0))</f>
        <v>1781</v>
      </c>
      <c r="E22" s="243">
        <f t="array" aca="1" ref="E22" ca="1">SUM(IF((YearlyData_Column_Year=$F$6)*(YearlyData_Column_Month=$B22)*(YearlyData_Column_ExpensesCat=$J$4),YearlyData_Column_Amount,0))</f>
        <v>350</v>
      </c>
      <c r="F22" s="314">
        <f ca="1">100%-I22</f>
        <v>0.8034811903425042</v>
      </c>
      <c r="G22" s="13"/>
      <c r="H22" s="246" t="str">
        <f ca="1">REPT("|",$I22*100)</f>
        <v>|||||||||||||||||||</v>
      </c>
      <c r="I22" s="312">
        <f t="shared" ca="1" si="0"/>
        <v>0.1965188096574958</v>
      </c>
      <c r="J22" s="47"/>
      <c r="K22" s="237" t="str">
        <f ca="1">IF(ISERR(O22/N22),"",O22/N22)</f>
        <v/>
      </c>
      <c r="L22" s="213" t="str">
        <f ca="1">IF($M22="","",REPT("|",$K22*100))</f>
        <v/>
      </c>
      <c r="M22" s="313" t="str">
        <f ca="1">IF($K22="","",100%-K22)</f>
        <v/>
      </c>
      <c r="N22" s="219">
        <f t="array" aca="1" ref="N22" ca="1">SUM(IF((YearlyData_Column_Year=$K$6)*(YearlyData_Column_Month=$B22),YearlyData_Column_Amount,0))</f>
        <v>0</v>
      </c>
      <c r="O22" s="215">
        <f t="array" aca="1" ref="O22" ca="1">SUM(IF((YearlyData_Column_Year=$K$6)*(YearlyData_Column_Month=$B22)*(YearlyData_Column_ExpensesCat=$J$4),YearlyData_Column_Amount,0))</f>
        <v>0</v>
      </c>
      <c r="P22" s="334" t="str">
        <f>CHOOSE($B22,"Jan","Feb","Mar","Apr","May","Jun","Jul","Aug","Sep","Oct","Nov","Dec")</f>
        <v>Jul</v>
      </c>
      <c r="Q22" s="310"/>
      <c r="R22" s="303"/>
      <c r="S22" s="303"/>
    </row>
    <row r="23" spans="2:19" ht="3" customHeight="1">
      <c r="B23" s="299"/>
      <c r="C23" s="321"/>
      <c r="D23" s="219" t="str">
        <f t="array" aca="1" ref="D23" ca="1">IF($E23&gt;0,AVERAGE(IF((YearlyData_Column_Year=$F$6)*(YearlyData_Column_Month=$B23),YearlyData_Column_Income)),"")</f>
        <v/>
      </c>
      <c r="E23" s="243">
        <f t="array" aca="1" ref="E23" ca="1">SUM(IF((YearlyData_Column_Year=$F$6)*(YearlyData_Column_Month=$B23),YearlyData_Column_Amount,0))</f>
        <v>0</v>
      </c>
      <c r="F23" s="272"/>
      <c r="G23" s="13"/>
      <c r="H23" s="246"/>
      <c r="I23" s="312">
        <f t="shared" ca="1" si="0"/>
        <v>0</v>
      </c>
      <c r="J23" s="47"/>
      <c r="K23" s="238"/>
      <c r="L23" s="213"/>
      <c r="M23" s="313"/>
      <c r="N23" s="278"/>
      <c r="O23" s="304" t="str">
        <f t="array" ref="O23">IF($Q23&gt;0,AVERAGE(IF((YearlyData_Column_Year=$K$6)*(YearlyData_Column_Month=$B23),YearlyData_Column_Income)),"")</f>
        <v/>
      </c>
      <c r="P23" s="203"/>
      <c r="Q23" s="310"/>
      <c r="R23" s="303"/>
      <c r="S23" s="303"/>
    </row>
    <row r="24" spans="2:19" ht="15.75">
      <c r="B24" s="299">
        <v>8</v>
      </c>
      <c r="C24" s="336" t="str">
        <f>CHOOSE($B24,"Jan","Feb","Mar","Apr","May","Jun","Jul","Aug","Sep","Oct","Nov","Dec")</f>
        <v>Aug</v>
      </c>
      <c r="D24" s="219">
        <f t="array" aca="1" ref="D24" ca="1">SUM(IF((YearlyData_Column_Year=$F$6)*(YearlyData_Column_Month=$B24),YearlyData_Column_Amount,0))</f>
        <v>1161</v>
      </c>
      <c r="E24" s="243">
        <f t="array" aca="1" ref="E24" ca="1">SUM(IF((YearlyData_Column_Year=$F$6)*(YearlyData_Column_Month=$B24)*(YearlyData_Column_ExpensesCat=$J$4),YearlyData_Column_Amount,0))</f>
        <v>423</v>
      </c>
      <c r="F24" s="314">
        <f ca="1">100%-I24</f>
        <v>0.63565891472868219</v>
      </c>
      <c r="G24" s="13"/>
      <c r="H24" s="246" t="str">
        <f ca="1">REPT("|",$I24*100)</f>
        <v>||||||||||||||||||||||||||||||||||||</v>
      </c>
      <c r="I24" s="312">
        <f t="shared" ca="1" si="0"/>
        <v>0.36434108527131781</v>
      </c>
      <c r="J24" s="47"/>
      <c r="K24" s="237" t="str">
        <f ca="1">IF(ISERR(O24/N24),"",O24/N24)</f>
        <v/>
      </c>
      <c r="L24" s="213" t="str">
        <f ca="1">IF($M24="","",REPT("|",$K24*100))</f>
        <v/>
      </c>
      <c r="M24" s="313" t="str">
        <f ca="1">IF($K24="","",100%-K24)</f>
        <v/>
      </c>
      <c r="N24" s="219">
        <f t="array" aca="1" ref="N24" ca="1">SUM(IF((YearlyData_Column_Year=$K$6)*(YearlyData_Column_Month=$B24),YearlyData_Column_Amount,0))</f>
        <v>0</v>
      </c>
      <c r="O24" s="215">
        <f t="array" aca="1" ref="O24" ca="1">SUM(IF((YearlyData_Column_Year=$K$6)*(YearlyData_Column_Month=$B24)*(YearlyData_Column_ExpensesCat=$J$4),YearlyData_Column_Amount,0))</f>
        <v>0</v>
      </c>
      <c r="P24" s="334" t="str">
        <f>CHOOSE($B24,"Jan","Feb","Mar","Apr","May","Jun","Jul","Aug","Sep","Oct","Nov","Dec")</f>
        <v>Aug</v>
      </c>
      <c r="Q24" s="310"/>
      <c r="R24" s="303"/>
      <c r="S24" s="303"/>
    </row>
    <row r="25" spans="2:19" ht="3" customHeight="1">
      <c r="B25" s="299"/>
      <c r="C25" s="321"/>
      <c r="D25" s="219" t="str">
        <f t="array" aca="1" ref="D25" ca="1">IF($E25&gt;0,AVERAGE(IF((YearlyData_Column_Year=$F$6)*(YearlyData_Column_Month=$B25),YearlyData_Column_Income)),"")</f>
        <v/>
      </c>
      <c r="E25" s="243">
        <f t="array" aca="1" ref="E25" ca="1">SUM(IF((YearlyData_Column_Year=$F$6)*(YearlyData_Column_Month=$B25),YearlyData_Column_Amount,0))</f>
        <v>0</v>
      </c>
      <c r="F25" s="272"/>
      <c r="G25" s="13"/>
      <c r="H25" s="246"/>
      <c r="I25" s="312">
        <f t="shared" ca="1" si="0"/>
        <v>0</v>
      </c>
      <c r="J25" s="47"/>
      <c r="K25" s="238"/>
      <c r="L25" s="213"/>
      <c r="M25" s="313"/>
      <c r="N25" s="278"/>
      <c r="O25" s="304" t="str">
        <f t="array" ref="O25">IF($Q25&gt;0,AVERAGE(IF((YearlyData_Column_Year=$K$6)*(YearlyData_Column_Month=$B25),YearlyData_Column_Income)),"")</f>
        <v/>
      </c>
      <c r="P25" s="203"/>
      <c r="Q25" s="310"/>
      <c r="R25" s="303"/>
      <c r="S25" s="303"/>
    </row>
    <row r="26" spans="2:19" ht="15.75">
      <c r="B26" s="299">
        <v>9</v>
      </c>
      <c r="C26" s="337" t="str">
        <f>CHOOSE($B26,"Jan","Feb","Mar","Apr","May","Jun","Jul","Aug","Sep","Oct","Nov","Dec")</f>
        <v>Sep</v>
      </c>
      <c r="D26" s="219">
        <f t="array" aca="1" ref="D26" ca="1">SUM(IF((YearlyData_Column_Year=$F$6)*(YearlyData_Column_Month=$B26),YearlyData_Column_Amount,0))</f>
        <v>1201</v>
      </c>
      <c r="E26" s="243">
        <f t="array" aca="1" ref="E26" ca="1">SUM(IF((YearlyData_Column_Year=$F$6)*(YearlyData_Column_Month=$B26)*(YearlyData_Column_ExpensesCat=$J$4),YearlyData_Column_Amount,0))</f>
        <v>265</v>
      </c>
      <c r="F26" s="314">
        <f ca="1">100%-I26</f>
        <v>0.77935054121565361</v>
      </c>
      <c r="G26" s="13"/>
      <c r="H26" s="246" t="str">
        <f ca="1">REPT("|",$I26*100)</f>
        <v>||||||||||||||||||||||</v>
      </c>
      <c r="I26" s="312">
        <f t="shared" ca="1" si="0"/>
        <v>0.22064945878434639</v>
      </c>
      <c r="J26" s="47"/>
      <c r="K26" s="237" t="str">
        <f ca="1">IF(ISERR(O26/N26),"",O26/N26)</f>
        <v/>
      </c>
      <c r="L26" s="213" t="str">
        <f ca="1">IF($M26="","",REPT("|",$K26*100))</f>
        <v/>
      </c>
      <c r="M26" s="313" t="str">
        <f ca="1">IF($K26="","",100%-K26)</f>
        <v/>
      </c>
      <c r="N26" s="219">
        <f t="array" aca="1" ref="N26" ca="1">SUM(IF((YearlyData_Column_Year=$K$6)*(YearlyData_Column_Month=$B26),YearlyData_Column_Amount,0))</f>
        <v>0</v>
      </c>
      <c r="O26" s="215">
        <f t="array" aca="1" ref="O26" ca="1">SUM(IF((YearlyData_Column_Year=$K$6)*(YearlyData_Column_Month=$B26)*(YearlyData_Column_ExpensesCat=$J$4),YearlyData_Column_Amount,0))</f>
        <v>0</v>
      </c>
      <c r="P26" s="335" t="str">
        <f>CHOOSE($B26,"Jan","Feb","Mar","Apr","May","Jun","Jul","Aug","Sep","Oct","Nov","Dec")</f>
        <v>Sep</v>
      </c>
      <c r="Q26" s="310"/>
      <c r="R26" s="303"/>
      <c r="S26" s="303"/>
    </row>
    <row r="27" spans="2:19" ht="3" customHeight="1">
      <c r="B27" s="299"/>
      <c r="C27" s="322"/>
      <c r="D27" s="219" t="str">
        <f t="array" aca="1" ref="D27" ca="1">IF($E27&gt;0,AVERAGE(IF((YearlyData_Column_Year=$F$6)*(YearlyData_Column_Month=$B27),YearlyData_Column_Income)),"")</f>
        <v/>
      </c>
      <c r="E27" s="243">
        <f t="array" aca="1" ref="E27" ca="1">SUM(IF((YearlyData_Column_Year=$F$6)*(YearlyData_Column_Month=$B27),YearlyData_Column_Amount,0))</f>
        <v>0</v>
      </c>
      <c r="F27" s="272"/>
      <c r="G27" s="13"/>
      <c r="H27" s="246"/>
      <c r="I27" s="312">
        <f t="shared" ca="1" si="0"/>
        <v>0</v>
      </c>
      <c r="J27" s="47"/>
      <c r="K27" s="238"/>
      <c r="L27" s="213"/>
      <c r="M27" s="313"/>
      <c r="N27" s="278"/>
      <c r="O27" s="304" t="str">
        <f t="array" ref="O27">IF($Q27&gt;0,AVERAGE(IF((YearlyData_Column_Year=$K$6)*(YearlyData_Column_Month=$B27),YearlyData_Column_Income)),"")</f>
        <v/>
      </c>
      <c r="P27" s="234"/>
      <c r="Q27" s="310"/>
      <c r="R27" s="303"/>
      <c r="S27" s="303"/>
    </row>
    <row r="28" spans="2:19" ht="15.75">
      <c r="B28" s="299">
        <v>10</v>
      </c>
      <c r="C28" s="336" t="str">
        <f>CHOOSE($B28,"Jan","Feb","Mar","Apr","May","Jun","Jul","Aug","Sep","Oct","Nov","Dec")</f>
        <v>Oct</v>
      </c>
      <c r="D28" s="219">
        <f t="array" aca="1" ref="D28" ca="1">SUM(IF((YearlyData_Column_Year=$F$6)*(YearlyData_Column_Month=$B28),YearlyData_Column_Amount,0))</f>
        <v>1846</v>
      </c>
      <c r="E28" s="243">
        <f t="array" aca="1" ref="E28" ca="1">SUM(IF((YearlyData_Column_Year=$F$6)*(YearlyData_Column_Month=$B28)*(YearlyData_Column_ExpensesCat=$J$4),YearlyData_Column_Amount,0))</f>
        <v>340</v>
      </c>
      <c r="F28" s="314">
        <f ca="1">100%-I28</f>
        <v>0.81581798483206935</v>
      </c>
      <c r="G28" s="13"/>
      <c r="H28" s="246" t="str">
        <f ca="1">REPT("|",$I28*100)</f>
        <v>||||||||||||||||||</v>
      </c>
      <c r="I28" s="312">
        <f t="shared" ca="1" si="0"/>
        <v>0.18418201516793067</v>
      </c>
      <c r="J28" s="47"/>
      <c r="K28" s="237" t="str">
        <f ca="1">IF(ISERR(O28/N28),"",O28/N28)</f>
        <v/>
      </c>
      <c r="L28" s="213" t="str">
        <f ca="1">IF($M28="","",REPT("|",$K28*100))</f>
        <v/>
      </c>
      <c r="M28" s="313" t="str">
        <f ca="1">IF($K28="","",100%-K28)</f>
        <v/>
      </c>
      <c r="N28" s="219">
        <f t="array" aca="1" ref="N28" ca="1">SUM(IF((YearlyData_Column_Year=$K$6)*(YearlyData_Column_Month=$B28),YearlyData_Column_Amount,0))</f>
        <v>0</v>
      </c>
      <c r="O28" s="215">
        <f t="array" aca="1" ref="O28" ca="1">SUM(IF((YearlyData_Column_Year=$K$6)*(YearlyData_Column_Month=$B28)*(YearlyData_Column_ExpensesCat=$J$4),YearlyData_Column_Amount,0))</f>
        <v>0</v>
      </c>
      <c r="P28" s="334" t="str">
        <f>CHOOSE($B28,"Jan","Feb","Mar","Apr","May","Jun","Jul","Aug","Sep","Oct","Nov","Dec")</f>
        <v>Oct</v>
      </c>
      <c r="Q28" s="310"/>
      <c r="R28" s="303"/>
      <c r="S28" s="303"/>
    </row>
    <row r="29" spans="2:19" ht="3" customHeight="1">
      <c r="B29" s="299"/>
      <c r="C29" s="321"/>
      <c r="D29" s="219" t="str">
        <f t="array" aca="1" ref="D29" ca="1">IF($E29&gt;0,AVERAGE(IF((YearlyData_Column_Year=$F$6)*(YearlyData_Column_Month=$B29),YearlyData_Column_Income)),"")</f>
        <v/>
      </c>
      <c r="E29" s="243">
        <f t="array" aca="1" ref="E29" ca="1">SUM(IF((YearlyData_Column_Year=$F$6)*(YearlyData_Column_Month=$B29),YearlyData_Column_Amount,0))</f>
        <v>0</v>
      </c>
      <c r="F29" s="272"/>
      <c r="G29" s="13"/>
      <c r="H29" s="246"/>
      <c r="I29" s="312">
        <f t="shared" ca="1" si="0"/>
        <v>0</v>
      </c>
      <c r="J29" s="47"/>
      <c r="K29" s="238"/>
      <c r="L29" s="213"/>
      <c r="M29" s="313"/>
      <c r="N29" s="278"/>
      <c r="O29" s="304" t="str">
        <f t="array" ref="O29">IF($Q29&gt;0,AVERAGE(IF((YearlyData_Column_Year=$K$6)*(YearlyData_Column_Month=$B29),YearlyData_Column_Income)),"")</f>
        <v/>
      </c>
      <c r="P29" s="203"/>
      <c r="Q29" s="310"/>
      <c r="R29" s="303"/>
      <c r="S29" s="303"/>
    </row>
    <row r="30" spans="2:19" ht="15.75">
      <c r="B30" s="299">
        <v>11</v>
      </c>
      <c r="C30" s="336" t="str">
        <f>CHOOSE($B30,"Jan","Feb","Mar","Apr","May","Jun","Jul","Aug","Sep","Oct","Nov","Dec")</f>
        <v>Nov</v>
      </c>
      <c r="D30" s="219">
        <f t="array" aca="1" ref="D30" ca="1">SUM(IF((YearlyData_Column_Year=$F$6)*(YearlyData_Column_Month=$B30),YearlyData_Column_Amount,0))</f>
        <v>1053</v>
      </c>
      <c r="E30" s="243">
        <f t="array" aca="1" ref="E30" ca="1">SUM(IF((YearlyData_Column_Year=$F$6)*(YearlyData_Column_Month=$B30)*(YearlyData_Column_ExpensesCat=$J$4),YearlyData_Column_Amount,0))</f>
        <v>406</v>
      </c>
      <c r="F30" s="314">
        <f ca="1">100%-I30</f>
        <v>0.61443494776828111</v>
      </c>
      <c r="G30" s="13"/>
      <c r="H30" s="246" t="str">
        <f ca="1">REPT("|",$I30*100)</f>
        <v>||||||||||||||||||||||||||||||||||||||</v>
      </c>
      <c r="I30" s="312">
        <f t="shared" ca="1" si="0"/>
        <v>0.38556505223171889</v>
      </c>
      <c r="J30" s="47"/>
      <c r="K30" s="237" t="str">
        <f ca="1">IF(ISERR(O30/N30),"",O30/N30)</f>
        <v/>
      </c>
      <c r="L30" s="213" t="str">
        <f ca="1">IF($M30="","",REPT("|",$K30*100))</f>
        <v/>
      </c>
      <c r="M30" s="313" t="str">
        <f ca="1">IF($K30="","",100%-K30)</f>
        <v/>
      </c>
      <c r="N30" s="219">
        <f t="array" aca="1" ref="N30" ca="1">SUM(IF((YearlyData_Column_Year=$K$6)*(YearlyData_Column_Month=$B30),YearlyData_Column_Amount,0))</f>
        <v>0</v>
      </c>
      <c r="O30" s="215">
        <f t="array" aca="1" ref="O30" ca="1">SUM(IF((YearlyData_Column_Year=$K$6)*(YearlyData_Column_Month=$B30)*(YearlyData_Column_ExpensesCat=$J$4),YearlyData_Column_Amount,0))</f>
        <v>0</v>
      </c>
      <c r="P30" s="334" t="str">
        <f>CHOOSE($B30,"Jan","Feb","Mar","Apr","May","Jun","Jul","Aug","Sep","Oct","Nov","Dec")</f>
        <v>Nov</v>
      </c>
      <c r="Q30" s="310"/>
      <c r="R30" s="303"/>
      <c r="S30" s="303"/>
    </row>
    <row r="31" spans="2:19" ht="3" customHeight="1">
      <c r="B31" s="299"/>
      <c r="C31" s="321"/>
      <c r="D31" s="219" t="str">
        <f t="array" aca="1" ref="D31" ca="1">IF($E31&gt;0,AVERAGE(IF((YearlyData_Column_Year=$F$6)*(YearlyData_Column_Month=$B31),YearlyData_Column_Income)),"")</f>
        <v/>
      </c>
      <c r="E31" s="243">
        <f t="array" aca="1" ref="E31" ca="1">SUM(IF((YearlyData_Column_Year=$F$6)*(YearlyData_Column_Month=$B31),YearlyData_Column_Amount,0))</f>
        <v>0</v>
      </c>
      <c r="F31" s="272"/>
      <c r="G31" s="13"/>
      <c r="H31" s="246"/>
      <c r="I31" s="312">
        <f t="shared" ca="1" si="0"/>
        <v>0</v>
      </c>
      <c r="J31" s="47"/>
      <c r="K31" s="238"/>
      <c r="L31" s="213"/>
      <c r="M31" s="313"/>
      <c r="N31" s="278"/>
      <c r="O31" s="304" t="str">
        <f t="array" ref="O31">IF($Q31&gt;0,AVERAGE(IF((YearlyData_Column_Year=$K$6)*(YearlyData_Column_Month=$B31),YearlyData_Column_Income)),"")</f>
        <v/>
      </c>
      <c r="P31" s="203"/>
      <c r="Q31" s="310"/>
      <c r="R31" s="303"/>
      <c r="S31" s="303"/>
    </row>
    <row r="32" spans="2:19" ht="15.75">
      <c r="B32" s="299">
        <v>12</v>
      </c>
      <c r="C32" s="336" t="str">
        <f>CHOOSE($B32,"Jan","Feb","Mar","Apr","May","Jun","Jul","Aug","Sep","Oct","Nov","Dec")</f>
        <v>Dec</v>
      </c>
      <c r="D32" s="219">
        <f t="array" aca="1" ref="D32" ca="1">SUM(IF((YearlyData_Column_Year=$F$6)*(YearlyData_Column_Month=$B32),YearlyData_Column_Amount,0))</f>
        <v>2441</v>
      </c>
      <c r="E32" s="243">
        <f t="array" aca="1" ref="E32" ca="1">SUM(IF((YearlyData_Column_Year=$F$6)*(YearlyData_Column_Month=$B32)*(YearlyData_Column_ExpensesCat=$J$4),YearlyData_Column_Amount,0))</f>
        <v>372</v>
      </c>
      <c r="F32" s="314">
        <f ca="1">100%-I32</f>
        <v>0.84760344121261777</v>
      </c>
      <c r="G32" s="13"/>
      <c r="H32" s="246" t="str">
        <f ca="1">REPT("|",$I32*100)</f>
        <v>|||||||||||||||</v>
      </c>
      <c r="I32" s="312">
        <f t="shared" ca="1" si="0"/>
        <v>0.15239655878738223</v>
      </c>
      <c r="J32" s="47"/>
      <c r="K32" s="237" t="str">
        <f ca="1">IF(ISERR(O32/N32),"",O32/N32)</f>
        <v/>
      </c>
      <c r="L32" s="213" t="str">
        <f ca="1">IF($M32="","",REPT("|",$K32*100))</f>
        <v/>
      </c>
      <c r="M32" s="313" t="str">
        <f ca="1">IF($K32="","",100%-K32)</f>
        <v/>
      </c>
      <c r="N32" s="219">
        <f t="array" aca="1" ref="N32" ca="1">SUM(IF((YearlyData_Column_Year=$K$6)*(YearlyData_Column_Month=$B32),YearlyData_Column_Amount,0))</f>
        <v>0</v>
      </c>
      <c r="O32" s="215">
        <f t="array" aca="1" ref="O32" ca="1">SUM(IF((YearlyData_Column_Year=$K$6)*(YearlyData_Column_Month=$B32)*(YearlyData_Column_ExpensesCat=$J$4),YearlyData_Column_Amount,0))</f>
        <v>0</v>
      </c>
      <c r="P32" s="334" t="str">
        <f>CHOOSE($B32,"Jan","Feb","Mar","Apr","May","Jun","Jul","Aug","Sep","Oct","Nov","Dec")</f>
        <v>Dec</v>
      </c>
      <c r="Q32" s="310"/>
      <c r="R32" s="303"/>
      <c r="S32" s="303"/>
    </row>
    <row r="33" spans="2:19" ht="3" customHeight="1">
      <c r="B33" s="294"/>
      <c r="C33" s="323"/>
      <c r="D33" s="219" t="str">
        <f t="array" ref="D33">IF($Q33&gt;0,AVERAGE(IF((YearlyData_Column_Year=$K$6)*(YearlyData_Column_Month=$B33),YearlyData_Column_Income)),"")</f>
        <v/>
      </c>
      <c r="E33" s="243">
        <f t="array" aca="1" ref="E33" ca="1">SUM(IF((YearlyData_Column_Year=$F$6)*(YearlyData_Column_Month=$B33),YearlyData_Column_Amount,0))</f>
        <v>0</v>
      </c>
      <c r="F33" s="272"/>
      <c r="G33" s="13"/>
      <c r="H33" s="4"/>
      <c r="I33" s="4"/>
      <c r="J33" s="47"/>
      <c r="K33" s="212"/>
      <c r="L33" s="212"/>
      <c r="M33" s="211"/>
      <c r="N33" s="278"/>
      <c r="O33" s="304" t="str">
        <f t="array" ref="O33">IF($Q33&gt;0,AVERAGE(IF((YearlyData_Column_Year=$K$6)*(YearlyData_Column_Month=$B33),YearlyData_Column_Income)),"")</f>
        <v/>
      </c>
      <c r="P33" s="13"/>
      <c r="Q33" s="310"/>
      <c r="R33" s="303"/>
      <c r="S33" s="303"/>
    </row>
    <row r="34" spans="2:19" ht="15.75">
      <c r="B34" s="294"/>
      <c r="C34" s="338" t="s">
        <v>212</v>
      </c>
      <c r="D34" s="219">
        <f ca="1">SUM(D10:D32)</f>
        <v>21184</v>
      </c>
      <c r="E34" s="243">
        <f ca="1">SUM(E10:E32)</f>
        <v>4251</v>
      </c>
      <c r="F34" s="331">
        <f ca="1">100%-I34</f>
        <v>0.79932968277945615</v>
      </c>
      <c r="G34" s="13"/>
      <c r="H34" s="285" t="str">
        <f ca="1">REPT("|",$I34*100)</f>
        <v>||||||||||||||||||||</v>
      </c>
      <c r="I34" s="332">
        <f ca="1">IF(ISERR(E34/D34),0,E34/D34)</f>
        <v>0.20067031722054382</v>
      </c>
      <c r="J34" s="47"/>
      <c r="K34" s="333">
        <f ca="1">IF(ISERR(O34/N34),"",O34/N34)</f>
        <v>0.19327731092436976</v>
      </c>
      <c r="L34" s="286" t="str">
        <f ca="1">IF($M34="","",REPT("|",$K34*100))</f>
        <v>|||||||||||||||||||</v>
      </c>
      <c r="M34" s="333">
        <f ca="1">IF($K34="","",100%-K34)</f>
        <v>0.80672268907563027</v>
      </c>
      <c r="N34" s="278">
        <f ca="1">SUM(N10:N32)</f>
        <v>9044</v>
      </c>
      <c r="O34" s="304">
        <f ca="1">SUM(O10:O32)</f>
        <v>1748</v>
      </c>
      <c r="P34" s="254" t="s">
        <v>212</v>
      </c>
      <c r="Q34" s="310"/>
      <c r="R34" s="303"/>
      <c r="S34" s="303"/>
    </row>
    <row r="35" spans="2:19" ht="3" customHeight="1">
      <c r="B35" s="301"/>
      <c r="C35" s="324" t="str">
        <f>IF(LEN('Expenses Cat'!B12)&gt;0,'Expenses Cat'!B12,"")</f>
        <v/>
      </c>
      <c r="D35" s="258"/>
      <c r="E35" s="258"/>
      <c r="F35" s="270"/>
      <c r="G35" s="257"/>
      <c r="H35" s="259"/>
      <c r="I35" s="260"/>
      <c r="J35" s="260"/>
      <c r="K35" s="261"/>
      <c r="L35" s="261"/>
      <c r="M35" s="302"/>
      <c r="N35" s="307"/>
      <c r="O35" s="308"/>
      <c r="P35" s="257" t="str">
        <f>IF(LEN('Expenses Cat'!N12)&gt;0,'Expenses Cat'!N12,"")</f>
        <v/>
      </c>
      <c r="Q35" s="311"/>
      <c r="R35" s="303"/>
      <c r="S35" s="303"/>
    </row>
    <row r="36" spans="2:19">
      <c r="C36" s="325" t="str">
        <f>IF(LEN('Expenses Cat'!B13)&gt;0,'Expenses Cat'!B13,"")</f>
        <v/>
      </c>
      <c r="G36" s="31"/>
      <c r="P36" s="31" t="str">
        <f>IF(LEN('Expenses Cat'!N13)&gt;0,'Expenses Cat'!N13,"")</f>
        <v/>
      </c>
      <c r="R36" s="303"/>
      <c r="S36" s="303"/>
    </row>
    <row r="37" spans="2:19">
      <c r="C37" s="325" t="str">
        <f>IF(LEN('Expenses Cat'!B14)&gt;0,'Expenses Cat'!B14,"")</f>
        <v/>
      </c>
      <c r="G37" s="31"/>
      <c r="P37" s="31" t="str">
        <f>IF(LEN('Expenses Cat'!N14)&gt;0,'Expenses Cat'!N14,"")</f>
        <v/>
      </c>
    </row>
    <row r="38" spans="2:19">
      <c r="C38" s="325"/>
      <c r="G38" s="31"/>
      <c r="P38" s="31"/>
    </row>
    <row r="39" spans="2:19">
      <c r="C39" s="325"/>
      <c r="G39" s="31"/>
      <c r="P39" s="31"/>
    </row>
    <row r="40" spans="2:19">
      <c r="C40" s="325"/>
      <c r="G40" s="31"/>
      <c r="H40" s="217"/>
      <c r="I40" s="40"/>
      <c r="P40" s="31"/>
    </row>
    <row r="41" spans="2:19">
      <c r="C41" s="325"/>
      <c r="G41" s="31"/>
      <c r="P41" s="31"/>
    </row>
  </sheetData>
  <sheetProtection sheet="1" objects="1" scenarios="1" selectLockedCells="1"/>
  <mergeCells count="6">
    <mergeCell ref="C6:C8"/>
    <mergeCell ref="F6:I6"/>
    <mergeCell ref="K6:M6"/>
    <mergeCell ref="P6:P8"/>
    <mergeCell ref="C3:P3"/>
    <mergeCell ref="J4:L4"/>
  </mergeCells>
  <conditionalFormatting sqref="L10:L32">
    <cfRule type="expression" dxfId="16" priority="7" stopIfTrue="1">
      <formula>$M10=""</formula>
    </cfRule>
    <cfRule type="expression" dxfId="15" priority="8" stopIfTrue="1">
      <formula>$M10&gt;=0</formula>
    </cfRule>
  </conditionalFormatting>
  <conditionalFormatting sqref="I10:I34 F10:F34">
    <cfRule type="containsBlanks" dxfId="14" priority="5" stopIfTrue="1">
      <formula>LEN(TRIM(F10))=0</formula>
    </cfRule>
  </conditionalFormatting>
  <conditionalFormatting sqref="I10:I32 F10:F32">
    <cfRule type="cellIs" dxfId="13" priority="10" stopIfTrue="1" operator="greaterThanOrEqual">
      <formula>0</formula>
    </cfRule>
  </conditionalFormatting>
  <conditionalFormatting sqref="G10:H32">
    <cfRule type="expression" dxfId="12" priority="3" stopIfTrue="1">
      <formula>$F10=""</formula>
    </cfRule>
    <cfRule type="expression" dxfId="11" priority="4" stopIfTrue="1">
      <formula>$F10&gt;=0</formula>
    </cfRule>
  </conditionalFormatting>
  <conditionalFormatting sqref="M10:M32 K10:K32">
    <cfRule type="cellIs" dxfId="10" priority="2" stopIfTrue="1" operator="greaterThanOrEqual">
      <formula>0</formula>
    </cfRule>
  </conditionalFormatting>
  <conditionalFormatting sqref="M10:M34 K10:K34">
    <cfRule type="containsBlanks" dxfId="9" priority="1" stopIfTrue="1">
      <formula>LEN(TRIM(K10))=0</formula>
    </cfRule>
  </conditionalFormatting>
  <dataValidations count="1">
    <dataValidation type="list" allowBlank="1" showInputMessage="1" showErrorMessage="1" sqref="J4:L4">
      <formula1>ExpensesCat_Column_ExpensesCAT</formula1>
    </dataValidation>
  </dataValidations>
  <pageMargins left="0.7" right="0.7" top="0.75" bottom="0.75" header="0.3" footer="0.3"/>
  <pageSetup paperSize="9" orientation="portrait" horizontalDpi="4294967293" verticalDpi="0" r:id="rId1"/>
</worksheet>
</file>

<file path=xl/worksheets/sheet6.xml><?xml version="1.0" encoding="utf-8"?>
<worksheet xmlns="http://schemas.openxmlformats.org/spreadsheetml/2006/main" xmlns:r="http://schemas.openxmlformats.org/officeDocument/2006/relationships">
  <dimension ref="B1:AT42"/>
  <sheetViews>
    <sheetView showGridLines="0" showRowColHeaders="0" defaultGridColor="0" colorId="9" workbookViewId="0">
      <selection activeCell="AR5" sqref="AR5"/>
    </sheetView>
  </sheetViews>
  <sheetFormatPr defaultRowHeight="11.25"/>
  <cols>
    <col min="1" max="1" width="9.140625" style="3"/>
    <col min="2" max="2" width="0.5703125" style="3" customWidth="1"/>
    <col min="3" max="3" width="6.28515625" style="316" customWidth="1"/>
    <col min="4" max="4" width="0.5703125" style="10" customWidth="1"/>
    <col min="5" max="5" width="6.28515625" style="3" customWidth="1"/>
    <col min="6" max="6" width="0.28515625" style="3" customWidth="1"/>
    <col min="7" max="7" width="6.28515625" style="3" customWidth="1"/>
    <col min="8" max="8" width="0.28515625" style="3" customWidth="1"/>
    <col min="9" max="9" width="6.28515625" style="3" customWidth="1"/>
    <col min="10" max="10" width="0.28515625" style="3" customWidth="1"/>
    <col min="11" max="11" width="6.28515625" style="3" customWidth="1"/>
    <col min="12" max="12" width="0.28515625" style="3" customWidth="1"/>
    <col min="13" max="13" width="6.28515625" style="3" customWidth="1"/>
    <col min="14" max="15" width="0.28515625" style="3" customWidth="1"/>
    <col min="16" max="16" width="5.7109375" style="3" customWidth="1"/>
    <col min="17" max="18" width="0.28515625" style="3" customWidth="1"/>
    <col min="19" max="19" width="5.7109375" style="3" customWidth="1"/>
    <col min="20" max="20" width="6.28515625" style="316" customWidth="1"/>
    <col min="21" max="21" width="0.140625" style="3" customWidth="1"/>
    <col min="22" max="22" width="0.5703125" style="3" customWidth="1"/>
    <col min="23" max="23" width="9.140625" style="3"/>
    <col min="24" max="24" width="0.5703125" style="3" customWidth="1"/>
    <col min="25" max="25" width="6.28515625" style="316" customWidth="1"/>
    <col min="26" max="26" width="0.5703125" style="10" customWidth="1"/>
    <col min="27" max="27" width="6.28515625" style="3" customWidth="1"/>
    <col min="28" max="28" width="0.28515625" style="3" customWidth="1"/>
    <col min="29" max="29" width="6.28515625" style="3" customWidth="1"/>
    <col min="30" max="30" width="0.28515625" style="3" customWidth="1"/>
    <col min="31" max="31" width="6.28515625" style="3" customWidth="1"/>
    <col min="32" max="32" width="0.28515625" style="3" customWidth="1"/>
    <col min="33" max="33" width="6.28515625" style="3" customWidth="1"/>
    <col min="34" max="34" width="0.28515625" style="3" customWidth="1"/>
    <col min="35" max="35" width="6.28515625" style="3" customWidth="1"/>
    <col min="36" max="37" width="0.28515625" style="3" customWidth="1"/>
    <col min="38" max="38" width="5.7109375" style="3" customWidth="1"/>
    <col min="39" max="40" width="0.28515625" style="3" customWidth="1"/>
    <col min="41" max="41" width="5.7109375" style="3" customWidth="1"/>
    <col min="42" max="43" width="0.28515625" style="3" customWidth="1"/>
    <col min="44" max="44" width="6.28515625" style="316" customWidth="1"/>
    <col min="45" max="45" width="0.5703125" style="3" customWidth="1"/>
    <col min="46" max="16384" width="9.140625" style="3"/>
  </cols>
  <sheetData>
    <row r="1" spans="2:45">
      <c r="C1" s="319"/>
      <c r="D1" s="7"/>
      <c r="T1" s="319"/>
      <c r="Y1" s="319"/>
      <c r="Z1" s="7"/>
      <c r="AR1" s="319"/>
    </row>
    <row r="2" spans="2:45">
      <c r="C2" s="319"/>
      <c r="D2" s="7"/>
      <c r="T2" s="319"/>
      <c r="Y2" s="319"/>
      <c r="Z2" s="7"/>
      <c r="AR2" s="319"/>
    </row>
    <row r="3" spans="2:45">
      <c r="C3" s="319"/>
      <c r="D3" s="7"/>
      <c r="T3" s="319"/>
      <c r="Y3" s="319"/>
      <c r="Z3" s="7"/>
      <c r="AR3" s="319"/>
    </row>
    <row r="4" spans="2:45" ht="3" customHeight="1">
      <c r="B4" s="354"/>
      <c r="C4" s="355"/>
      <c r="D4" s="356"/>
      <c r="E4" s="16"/>
      <c r="F4" s="16"/>
      <c r="G4" s="16"/>
      <c r="H4" s="16"/>
      <c r="I4" s="16"/>
      <c r="J4" s="16"/>
      <c r="K4" s="16"/>
      <c r="L4" s="16"/>
      <c r="M4" s="16"/>
      <c r="N4" s="16"/>
      <c r="O4" s="16"/>
      <c r="P4" s="16"/>
      <c r="Q4" s="16"/>
      <c r="R4" s="16"/>
      <c r="S4" s="16"/>
      <c r="T4" s="421"/>
      <c r="U4" s="16"/>
      <c r="V4" s="357"/>
      <c r="X4" s="420"/>
      <c r="Y4" s="421"/>
      <c r="Z4" s="422"/>
      <c r="AA4" s="423"/>
      <c r="AB4" s="423"/>
      <c r="AC4" s="423"/>
      <c r="AD4" s="423"/>
      <c r="AE4" s="423"/>
      <c r="AF4" s="423"/>
      <c r="AG4" s="422"/>
      <c r="AH4" s="422"/>
      <c r="AI4" s="422"/>
      <c r="AJ4" s="422"/>
      <c r="AK4" s="422"/>
      <c r="AL4" s="422"/>
      <c r="AM4" s="422"/>
      <c r="AN4" s="422"/>
      <c r="AO4" s="422"/>
      <c r="AP4" s="422"/>
      <c r="AQ4" s="423"/>
      <c r="AR4" s="421"/>
      <c r="AS4" s="424"/>
    </row>
    <row r="5" spans="2:45" s="343" customFormat="1" ht="18" customHeight="1">
      <c r="B5" s="358"/>
      <c r="C5" s="653">
        <v>2009</v>
      </c>
      <c r="D5" s="408"/>
      <c r="E5" s="408"/>
      <c r="F5" s="408"/>
      <c r="G5" s="408"/>
      <c r="H5" s="408"/>
      <c r="I5" s="409" t="s">
        <v>258</v>
      </c>
      <c r="J5" s="408"/>
      <c r="K5" s="408"/>
      <c r="L5" s="408"/>
      <c r="M5" s="741" t="s">
        <v>153</v>
      </c>
      <c r="N5" s="741"/>
      <c r="O5" s="741"/>
      <c r="P5" s="741"/>
      <c r="Q5" s="741"/>
      <c r="R5" s="741"/>
      <c r="S5" s="741"/>
      <c r="T5" s="742"/>
      <c r="U5" s="369"/>
      <c r="V5" s="359"/>
      <c r="X5" s="425"/>
      <c r="Y5" s="654">
        <v>2009</v>
      </c>
      <c r="Z5" s="448" t="s">
        <v>269</v>
      </c>
      <c r="AA5" s="448"/>
      <c r="AB5" s="448"/>
      <c r="AC5" s="448"/>
      <c r="AD5" s="448"/>
      <c r="AE5" s="448"/>
      <c r="AF5" s="410"/>
      <c r="AG5" s="410"/>
      <c r="AH5" s="410"/>
      <c r="AI5" s="410"/>
      <c r="AJ5" s="410"/>
      <c r="AK5" s="410"/>
      <c r="AL5" s="410"/>
      <c r="AM5" s="410"/>
      <c r="AN5" s="410"/>
      <c r="AO5" s="410"/>
      <c r="AP5" s="410"/>
      <c r="AQ5" s="410"/>
      <c r="AR5" s="652" t="s">
        <v>24</v>
      </c>
      <c r="AS5" s="426"/>
    </row>
    <row r="6" spans="2:45" ht="3" customHeight="1">
      <c r="B6" s="360"/>
      <c r="C6" s="318"/>
      <c r="D6" s="214"/>
      <c r="E6" s="4"/>
      <c r="F6" s="4"/>
      <c r="G6" s="4"/>
      <c r="H6" s="4"/>
      <c r="I6" s="4"/>
      <c r="J6" s="4"/>
      <c r="K6" s="4"/>
      <c r="L6" s="4"/>
      <c r="M6" s="4"/>
      <c r="N6" s="373"/>
      <c r="O6" s="4"/>
      <c r="P6" s="4"/>
      <c r="Q6" s="4"/>
      <c r="R6" s="4"/>
      <c r="S6" s="4"/>
      <c r="T6" s="318"/>
      <c r="U6" s="4"/>
      <c r="V6" s="361"/>
      <c r="X6" s="427"/>
      <c r="Y6" s="318"/>
      <c r="Z6" s="214"/>
      <c r="AA6" s="4"/>
      <c r="AB6" s="4"/>
      <c r="AC6" s="4"/>
      <c r="AD6" s="4"/>
      <c r="AE6" s="4"/>
      <c r="AF6" s="4"/>
      <c r="AG6" s="4"/>
      <c r="AH6" s="4"/>
      <c r="AI6" s="4"/>
      <c r="AJ6" s="4"/>
      <c r="AK6" s="4"/>
      <c r="AL6" s="4"/>
      <c r="AM6" s="4"/>
      <c r="AN6" s="4"/>
      <c r="AO6" s="4"/>
      <c r="AP6" s="4"/>
      <c r="AQ6" s="4"/>
      <c r="AR6" s="318"/>
      <c r="AS6" s="428"/>
    </row>
    <row r="7" spans="2:45" s="340" customFormat="1" ht="14.1" customHeight="1">
      <c r="B7" s="362"/>
      <c r="C7" s="350" t="s">
        <v>1</v>
      </c>
      <c r="D7" s="339"/>
      <c r="E7" s="347" t="s">
        <v>250</v>
      </c>
      <c r="F7" s="344"/>
      <c r="G7" s="341" t="s">
        <v>251</v>
      </c>
      <c r="H7" s="344"/>
      <c r="I7" s="341" t="s">
        <v>252</v>
      </c>
      <c r="J7" s="344"/>
      <c r="K7" s="341" t="s">
        <v>253</v>
      </c>
      <c r="L7" s="344"/>
      <c r="M7" s="353" t="s">
        <v>254</v>
      </c>
      <c r="N7" s="372"/>
      <c r="O7" s="342"/>
      <c r="P7" s="375" t="s">
        <v>255</v>
      </c>
      <c r="Q7" s="387"/>
      <c r="R7" s="342"/>
      <c r="S7" s="371" t="s">
        <v>256</v>
      </c>
      <c r="T7" s="443" t="s">
        <v>1</v>
      </c>
      <c r="U7" s="370"/>
      <c r="V7" s="363"/>
      <c r="X7" s="429"/>
      <c r="Y7" s="350" t="s">
        <v>1</v>
      </c>
      <c r="Z7" s="339"/>
      <c r="AA7" s="347" t="s">
        <v>250</v>
      </c>
      <c r="AB7" s="344"/>
      <c r="AC7" s="341" t="s">
        <v>251</v>
      </c>
      <c r="AD7" s="344"/>
      <c r="AE7" s="341" t="s">
        <v>252</v>
      </c>
      <c r="AF7" s="344"/>
      <c r="AG7" s="341" t="s">
        <v>253</v>
      </c>
      <c r="AH7" s="344"/>
      <c r="AI7" s="353" t="s">
        <v>254</v>
      </c>
      <c r="AJ7" s="411"/>
      <c r="AK7" s="437"/>
      <c r="AL7" s="416" t="s">
        <v>255</v>
      </c>
      <c r="AM7" s="417"/>
      <c r="AN7" s="418"/>
      <c r="AO7" s="419" t="s">
        <v>256</v>
      </c>
      <c r="AP7" s="414"/>
      <c r="AQ7" s="370"/>
      <c r="AR7" s="443" t="s">
        <v>1</v>
      </c>
      <c r="AS7" s="430"/>
    </row>
    <row r="8" spans="2:45" ht="3" customHeight="1">
      <c r="B8" s="360"/>
      <c r="C8" s="349"/>
      <c r="D8" s="339"/>
      <c r="E8" s="4"/>
      <c r="F8" s="4"/>
      <c r="G8" s="4"/>
      <c r="H8" s="4"/>
      <c r="I8" s="4"/>
      <c r="J8" s="4"/>
      <c r="K8" s="4"/>
      <c r="L8" s="4"/>
      <c r="M8" s="4"/>
      <c r="N8" s="373"/>
      <c r="O8" s="4"/>
      <c r="P8" s="4"/>
      <c r="Q8" s="388"/>
      <c r="R8" s="4"/>
      <c r="S8" s="4"/>
      <c r="T8" s="444"/>
      <c r="U8" s="4"/>
      <c r="V8" s="361"/>
      <c r="X8" s="427"/>
      <c r="Y8" s="349"/>
      <c r="Z8" s="339"/>
      <c r="AA8" s="4"/>
      <c r="AB8" s="4"/>
      <c r="AC8" s="4"/>
      <c r="AD8" s="4"/>
      <c r="AE8" s="4"/>
      <c r="AF8" s="4"/>
      <c r="AG8" s="4"/>
      <c r="AH8" s="4"/>
      <c r="AI8" s="4"/>
      <c r="AJ8" s="412"/>
      <c r="AK8" s="438"/>
      <c r="AL8" s="4"/>
      <c r="AM8" s="388"/>
      <c r="AN8" s="4"/>
      <c r="AO8" s="4"/>
      <c r="AP8" s="412"/>
      <c r="AQ8" s="4"/>
      <c r="AR8" s="444"/>
      <c r="AS8" s="428"/>
    </row>
    <row r="9" spans="2:45" ht="12.75">
      <c r="B9" s="360">
        <v>1</v>
      </c>
      <c r="C9" s="336" t="str">
        <f>CHOOSE($B9,"Jan","Feb","Mar","Apr","May","Jun","Jul","Aug","Sep","Oct","Nov","Dec")</f>
        <v>Jan</v>
      </c>
      <c r="D9" s="345"/>
      <c r="E9" s="348">
        <f t="array" aca="1" ref="E9" ca="1">SUM(IF((YearlyData_Column_Year=$C$5)*(YearlyData_Column_Month=$B9)*(YearlyData_Column_ExpensesCat=$M$5)*(YearlyData_Column_WeekDay=1),1,0))</f>
        <v>5</v>
      </c>
      <c r="F9" s="348"/>
      <c r="G9" s="348">
        <f t="array" aca="1" ref="G9" ca="1">SUM(IF((YearlyData_Column_Year=$C$5)*(YearlyData_Column_Month=$B9)*(YearlyData_Column_ExpensesCat=$M$5)*(YearlyData_Column_WeekDay=2),1,0))</f>
        <v>4</v>
      </c>
      <c r="H9" s="348"/>
      <c r="I9" s="348">
        <f t="array" aca="1" ref="I9" ca="1">SUM(IF((YearlyData_Column_Year=$C$5)*(YearlyData_Column_Month=$B9)*(YearlyData_Column_ExpensesCat=$M$5)*(YearlyData_Column_WeekDay=3),1,0))</f>
        <v>4</v>
      </c>
      <c r="J9" s="348"/>
      <c r="K9" s="348">
        <f t="array" aca="1" ref="K9" ca="1">SUM(IF((YearlyData_Column_Year=$C$5)*(YearlyData_Column_Month=$B9)*(YearlyData_Column_ExpensesCat=$M$5)*(YearlyData_Column_WeekDay=4),1,0))</f>
        <v>4</v>
      </c>
      <c r="L9" s="348"/>
      <c r="M9" s="348">
        <f t="array" aca="1" ref="M9" ca="1">SUM(IF((YearlyData_Column_Year=$C$5)*(YearlyData_Column_Month=$B9)*(YearlyData_Column_ExpensesCat=$M$5)*(YearlyData_Column_WeekDay=5),1,0))</f>
        <v>4</v>
      </c>
      <c r="N9" s="374"/>
      <c r="O9" s="348"/>
      <c r="P9" s="348">
        <f t="array" aca="1" ref="P9" ca="1">SUM(IF((YearlyData_Column_Year=$C$5)*(YearlyData_Column_Month=$B9)*(YearlyData_Column_ExpensesCat=$M$5)*(YearlyData_Column_WeekDay=6),1,0))</f>
        <v>0</v>
      </c>
      <c r="Q9" s="389"/>
      <c r="R9" s="348"/>
      <c r="S9" s="348">
        <f t="array" aca="1" ref="S9" ca="1">SUM(IF((YearlyData_Column_Year=$C$5)*(YearlyData_Column_Month=$B9)*(YearlyData_Column_ExpensesCat=$M$5)*(YearlyData_Column_WeekDay=7),1,0))</f>
        <v>1</v>
      </c>
      <c r="T9" s="445" t="str">
        <f>CHOOSE($B9,"Jan","Feb","Mar","Apr","May","Jun","Jul","Aug","Sep","Oct","Nov","Dec")</f>
        <v>Jan</v>
      </c>
      <c r="U9" s="4"/>
      <c r="V9" s="361"/>
      <c r="X9" s="427">
        <v>1</v>
      </c>
      <c r="Y9" s="336" t="str">
        <f>CHOOSE($B9,"Jan","Feb","Mar","Apr","May","Jun","Jul","Aug","Sep","Oct","Nov","Dec")</f>
        <v>Jan</v>
      </c>
      <c r="Z9" s="345"/>
      <c r="AA9" s="348">
        <f t="array" aca="1" ref="AA9" ca="1">SUM(IF((YearlyData_Column_Year=$Y$5)*(YearlyData_Column_Month=$X9)*(YearlyData_Column_PaymentCat=$AR$5)*(YearlyData_Column_WeekDay=1),1,0))</f>
        <v>1</v>
      </c>
      <c r="AB9" s="348"/>
      <c r="AC9" s="348">
        <f t="array" aca="1" ref="AC9" ca="1">SUM(IF((YearlyData_Column_Year=$Y$5)*(YearlyData_Column_Month=$X9)*(YearlyData_Column_PaymentCat=$AR$5)*(YearlyData_Column_WeekDay=2),1,0))</f>
        <v>1</v>
      </c>
      <c r="AD9" s="348"/>
      <c r="AE9" s="348">
        <f t="array" aca="1" ref="AE9" ca="1">SUM(IF((YearlyData_Column_Year=$Y$5)*(YearlyData_Column_Month=$X9)*(YearlyData_Column_PaymentCat=$AR$5)*(YearlyData_Column_WeekDay=3),1,0))</f>
        <v>1</v>
      </c>
      <c r="AF9" s="348"/>
      <c r="AG9" s="348">
        <f t="array" aca="1" ref="AG9" ca="1">SUM(IF((YearlyData_Column_Year=$Y$5)*(YearlyData_Column_Month=$X9)*(YearlyData_Column_PaymentCat=$AR$5)*(YearlyData_Column_WeekDay=4),1,0))</f>
        <v>2</v>
      </c>
      <c r="AH9" s="348"/>
      <c r="AI9" s="348">
        <f t="array" aca="1" ref="AI9" ca="1">SUM(IF((YearlyData_Column_Year=$Y$5)*(YearlyData_Column_Month=$X9)*(YearlyData_Column_PaymentCat=$AR$5)*(YearlyData_Column_WeekDay=5),1,0))</f>
        <v>1</v>
      </c>
      <c r="AJ9" s="413"/>
      <c r="AK9" s="439"/>
      <c r="AL9" s="348">
        <f t="array" aca="1" ref="AL9" ca="1">SUM(IF((YearlyData_Column_Year=$Y$5)*(YearlyData_Column_Month=$X9)*(YearlyData_Column_PaymentCat=$AR$5)*(YearlyData_Column_WeekDay=6),1,0))</f>
        <v>3</v>
      </c>
      <c r="AM9" s="389"/>
      <c r="AN9" s="348"/>
      <c r="AO9" s="348">
        <f t="array" aca="1" ref="AO9" ca="1">SUM(IF((YearlyData_Column_Year=$Y$5)*(YearlyData_Column_Month=$X9)*(YearlyData_Column_PaymentCat=$AR$5)*(YearlyData_Column_WeekDay=7),1,0))</f>
        <v>2</v>
      </c>
      <c r="AP9" s="412"/>
      <c r="AQ9" s="4"/>
      <c r="AR9" s="445" t="str">
        <f>CHOOSE($B9,"Jan","Feb","Mar","Apr","May","Jun","Jul","Aug","Sep","Oct","Nov","Dec")</f>
        <v>Jan</v>
      </c>
      <c r="AS9" s="428"/>
    </row>
    <row r="10" spans="2:45" ht="3" customHeight="1">
      <c r="B10" s="360"/>
      <c r="C10" s="320"/>
      <c r="D10" s="202"/>
      <c r="E10" s="348"/>
      <c r="F10" s="348"/>
      <c r="G10" s="348"/>
      <c r="H10" s="348"/>
      <c r="I10" s="348"/>
      <c r="J10" s="348"/>
      <c r="K10" s="348"/>
      <c r="L10" s="348"/>
      <c r="M10" s="348"/>
      <c r="N10" s="374"/>
      <c r="O10" s="348"/>
      <c r="P10" s="348"/>
      <c r="Q10" s="389"/>
      <c r="R10" s="348"/>
      <c r="S10" s="348"/>
      <c r="T10" s="446"/>
      <c r="U10" s="4"/>
      <c r="V10" s="361"/>
      <c r="X10" s="427"/>
      <c r="Y10" s="320"/>
      <c r="Z10" s="202"/>
      <c r="AA10" s="348"/>
      <c r="AB10" s="348"/>
      <c r="AC10" s="348"/>
      <c r="AD10" s="348"/>
      <c r="AE10" s="348"/>
      <c r="AF10" s="348"/>
      <c r="AG10" s="348"/>
      <c r="AH10" s="348"/>
      <c r="AI10" s="348"/>
      <c r="AJ10" s="413"/>
      <c r="AK10" s="439"/>
      <c r="AL10" s="348"/>
      <c r="AM10" s="389"/>
      <c r="AN10" s="348"/>
      <c r="AO10" s="348"/>
      <c r="AP10" s="412"/>
      <c r="AQ10" s="4"/>
      <c r="AR10" s="446"/>
      <c r="AS10" s="428"/>
    </row>
    <row r="11" spans="2:45" ht="12.75">
      <c r="B11" s="360">
        <v>2</v>
      </c>
      <c r="C11" s="336" t="str">
        <f>CHOOSE($B11,"Jan","Feb","Mar","Apr","May","Jun","Jul","Aug","Sep","Oct","Nov","Dec")</f>
        <v>Feb</v>
      </c>
      <c r="D11" s="345"/>
      <c r="E11" s="348">
        <f t="array" aca="1" ref="E11" ca="1">SUM(IF((YearlyData_Column_Year=$C$5)*(YearlyData_Column_Month=$B11)*(YearlyData_Column_ExpensesCat=$M$5)*(YearlyData_Column_WeekDay=1),1,0))</f>
        <v>5</v>
      </c>
      <c r="F11" s="348"/>
      <c r="G11" s="348">
        <f t="array" aca="1" ref="G11" ca="1">SUM(IF((YearlyData_Column_Year=$C$5)*(YearlyData_Column_Month=$B11)*(YearlyData_Column_ExpensesCat=$M$5)*(YearlyData_Column_WeekDay=2),1,0))</f>
        <v>4</v>
      </c>
      <c r="H11" s="348"/>
      <c r="I11" s="348">
        <f t="array" aca="1" ref="I11" ca="1">SUM(IF((YearlyData_Column_Year=$C$5)*(YearlyData_Column_Month=$B11)*(YearlyData_Column_ExpensesCat=$M$5)*(YearlyData_Column_WeekDay=3),1,0))</f>
        <v>4</v>
      </c>
      <c r="J11" s="348"/>
      <c r="K11" s="348">
        <f t="array" aca="1" ref="K11" ca="1">SUM(IF((YearlyData_Column_Year=$C$5)*(YearlyData_Column_Month=$B11)*(YearlyData_Column_ExpensesCat=$M$5)*(YearlyData_Column_WeekDay=4),1,0))</f>
        <v>4</v>
      </c>
      <c r="L11" s="348"/>
      <c r="M11" s="348">
        <f t="array" aca="1" ref="M11" ca="1">SUM(IF((YearlyData_Column_Year=$C$5)*(YearlyData_Column_Month=$B11)*(YearlyData_Column_ExpensesCat=$M$5)*(YearlyData_Column_WeekDay=5),1,0))</f>
        <v>4</v>
      </c>
      <c r="N11" s="374"/>
      <c r="O11" s="348"/>
      <c r="P11" s="348">
        <f t="array" aca="1" ref="P11" ca="1">SUM(IF((YearlyData_Column_Year=$C$5)*(YearlyData_Column_Month=$B11)*(YearlyData_Column_ExpensesCat=$M$5)*(YearlyData_Column_WeekDay=6),1,0))</f>
        <v>0</v>
      </c>
      <c r="Q11" s="389"/>
      <c r="R11" s="348"/>
      <c r="S11" s="348">
        <f t="array" aca="1" ref="S11" ca="1">SUM(IF((YearlyData_Column_Year=$C$5)*(YearlyData_Column_Month=$B11)*(YearlyData_Column_ExpensesCat=$M$5)*(YearlyData_Column_WeekDay=7),1,0))</f>
        <v>0</v>
      </c>
      <c r="T11" s="445" t="str">
        <f>CHOOSE($B11,"Jan","Feb","Mar","Apr","May","Jun","Jul","Aug","Sep","Oct","Nov","Dec")</f>
        <v>Feb</v>
      </c>
      <c r="U11" s="4"/>
      <c r="V11" s="361"/>
      <c r="X11" s="427">
        <v>2</v>
      </c>
      <c r="Y11" s="336" t="str">
        <f>CHOOSE($B11,"Jan","Feb","Mar","Apr","May","Jun","Jul","Aug","Sep","Oct","Nov","Dec")</f>
        <v>Feb</v>
      </c>
      <c r="Z11" s="345"/>
      <c r="AA11" s="348">
        <f t="array" aca="1" ref="AA11" ca="1">SUM(IF((YearlyData_Column_Year=$Y$5)*(YearlyData_Column_Month=$X11)*(YearlyData_Column_PaymentCat=$AR$5)*(YearlyData_Column_WeekDay=1),1,0))</f>
        <v>1</v>
      </c>
      <c r="AB11" s="348"/>
      <c r="AC11" s="348">
        <f t="array" aca="1" ref="AC11" ca="1">SUM(IF((YearlyData_Column_Year=$Y$5)*(YearlyData_Column_Month=$X11)*(YearlyData_Column_PaymentCat=$AR$5)*(YearlyData_Column_WeekDay=2),1,0))</f>
        <v>0</v>
      </c>
      <c r="AD11" s="348"/>
      <c r="AE11" s="348">
        <f t="array" aca="1" ref="AE11" ca="1">SUM(IF((YearlyData_Column_Year=$Y$5)*(YearlyData_Column_Month=$X11)*(YearlyData_Column_PaymentCat=$AR$5)*(YearlyData_Column_WeekDay=3),1,0))</f>
        <v>0</v>
      </c>
      <c r="AF11" s="348"/>
      <c r="AG11" s="348">
        <f t="array" aca="1" ref="AG11" ca="1">SUM(IF((YearlyData_Column_Year=$Y$5)*(YearlyData_Column_Month=$X11)*(YearlyData_Column_PaymentCat=$AR$5)*(YearlyData_Column_WeekDay=4),1,0))</f>
        <v>0</v>
      </c>
      <c r="AH11" s="348"/>
      <c r="AI11" s="348">
        <f t="array" aca="1" ref="AI11" ca="1">SUM(IF((YearlyData_Column_Year=$Y$5)*(YearlyData_Column_Month=$X11)*(YearlyData_Column_PaymentCat=$AR$5)*(YearlyData_Column_WeekDay=5),1,0))</f>
        <v>1</v>
      </c>
      <c r="AJ11" s="413"/>
      <c r="AK11" s="439"/>
      <c r="AL11" s="348">
        <f t="array" aca="1" ref="AL11" ca="1">SUM(IF((YearlyData_Column_Year=$Y$5)*(YearlyData_Column_Month=$X11)*(YearlyData_Column_PaymentCat=$AR$5)*(YearlyData_Column_WeekDay=6),1,0))</f>
        <v>3</v>
      </c>
      <c r="AM11" s="389"/>
      <c r="AN11" s="348"/>
      <c r="AO11" s="348">
        <f t="array" aca="1" ref="AO11" ca="1">SUM(IF((YearlyData_Column_Year=$Y$5)*(YearlyData_Column_Month=$X11)*(YearlyData_Column_PaymentCat=$AR$5)*(YearlyData_Column_WeekDay=7),1,0))</f>
        <v>6</v>
      </c>
      <c r="AP11" s="412"/>
      <c r="AQ11" s="4"/>
      <c r="AR11" s="445" t="str">
        <f>CHOOSE($B11,"Jan","Feb","Mar","Apr","May","Jun","Jul","Aug","Sep","Oct","Nov","Dec")</f>
        <v>Feb</v>
      </c>
      <c r="AS11" s="428"/>
    </row>
    <row r="12" spans="2:45" ht="3" customHeight="1">
      <c r="B12" s="360"/>
      <c r="C12" s="320"/>
      <c r="D12" s="202"/>
      <c r="E12" s="348"/>
      <c r="F12" s="348"/>
      <c r="G12" s="348"/>
      <c r="H12" s="348"/>
      <c r="I12" s="348"/>
      <c r="J12" s="348"/>
      <c r="K12" s="348"/>
      <c r="L12" s="348"/>
      <c r="M12" s="348"/>
      <c r="N12" s="374"/>
      <c r="O12" s="348"/>
      <c r="P12" s="348"/>
      <c r="Q12" s="389"/>
      <c r="R12" s="348"/>
      <c r="S12" s="348"/>
      <c r="T12" s="446"/>
      <c r="U12" s="4"/>
      <c r="V12" s="361"/>
      <c r="X12" s="427"/>
      <c r="Y12" s="320"/>
      <c r="Z12" s="202"/>
      <c r="AA12" s="348"/>
      <c r="AB12" s="348"/>
      <c r="AC12" s="348"/>
      <c r="AD12" s="348"/>
      <c r="AE12" s="348"/>
      <c r="AF12" s="348"/>
      <c r="AG12" s="348"/>
      <c r="AH12" s="348"/>
      <c r="AI12" s="348"/>
      <c r="AJ12" s="413"/>
      <c r="AK12" s="439"/>
      <c r="AL12" s="348"/>
      <c r="AM12" s="389"/>
      <c r="AN12" s="348"/>
      <c r="AO12" s="348"/>
      <c r="AP12" s="412"/>
      <c r="AQ12" s="4"/>
      <c r="AR12" s="446"/>
      <c r="AS12" s="428"/>
    </row>
    <row r="13" spans="2:45" ht="12.75">
      <c r="B13" s="360">
        <v>3</v>
      </c>
      <c r="C13" s="336" t="str">
        <f>CHOOSE($B13,"Jan","Feb","Mar","Apr","May","Jun","Jul","Aug","Sep","Oct","Nov","Dec")</f>
        <v>Mar</v>
      </c>
      <c r="D13" s="345"/>
      <c r="E13" s="348">
        <f t="array" aca="1" ref="E13" ca="1">SUM(IF((YearlyData_Column_Year=$C$5)*(YearlyData_Column_Month=$B13)*(YearlyData_Column_ExpensesCat=$M$5)*(YearlyData_Column_WeekDay=1),1,0))</f>
        <v>7</v>
      </c>
      <c r="F13" s="348"/>
      <c r="G13" s="348">
        <f t="array" aca="1" ref="G13" ca="1">SUM(IF((YearlyData_Column_Year=$C$5)*(YearlyData_Column_Month=$B13)*(YearlyData_Column_ExpensesCat=$M$5)*(YearlyData_Column_WeekDay=2),1,0))</f>
        <v>5</v>
      </c>
      <c r="H13" s="348"/>
      <c r="I13" s="348">
        <f t="array" aca="1" ref="I13" ca="1">SUM(IF((YearlyData_Column_Year=$C$5)*(YearlyData_Column_Month=$B13)*(YearlyData_Column_ExpensesCat=$M$5)*(YearlyData_Column_WeekDay=3),1,0))</f>
        <v>4</v>
      </c>
      <c r="J13" s="348"/>
      <c r="K13" s="348">
        <f t="array" aca="1" ref="K13" ca="1">SUM(IF((YearlyData_Column_Year=$C$5)*(YearlyData_Column_Month=$B13)*(YearlyData_Column_ExpensesCat=$M$5)*(YearlyData_Column_WeekDay=4),1,0))</f>
        <v>4</v>
      </c>
      <c r="L13" s="348"/>
      <c r="M13" s="348">
        <f t="array" aca="1" ref="M13" ca="1">SUM(IF((YearlyData_Column_Year=$C$5)*(YearlyData_Column_Month=$B13)*(YearlyData_Column_ExpensesCat=$M$5)*(YearlyData_Column_WeekDay=5),1,0))</f>
        <v>4</v>
      </c>
      <c r="N13" s="374"/>
      <c r="O13" s="348"/>
      <c r="P13" s="348">
        <f t="array" aca="1" ref="P13" ca="1">SUM(IF((YearlyData_Column_Year=$C$5)*(YearlyData_Column_Month=$B13)*(YearlyData_Column_ExpensesCat=$M$5)*(YearlyData_Column_WeekDay=6),1,0))</f>
        <v>0</v>
      </c>
      <c r="Q13" s="389"/>
      <c r="R13" s="348"/>
      <c r="S13" s="348">
        <f t="array" aca="1" ref="S13" ca="1">SUM(IF((YearlyData_Column_Year=$C$5)*(YearlyData_Column_Month=$B13)*(YearlyData_Column_ExpensesCat=$M$5)*(YearlyData_Column_WeekDay=7),1,0))</f>
        <v>0</v>
      </c>
      <c r="T13" s="445" t="str">
        <f>CHOOSE($B13,"Jan","Feb","Mar","Apr","May","Jun","Jul","Aug","Sep","Oct","Nov","Dec")</f>
        <v>Mar</v>
      </c>
      <c r="U13" s="4"/>
      <c r="V13" s="361"/>
      <c r="X13" s="427">
        <v>3</v>
      </c>
      <c r="Y13" s="336" t="str">
        <f>CHOOSE($B13,"Jan","Feb","Mar","Apr","May","Jun","Jul","Aug","Sep","Oct","Nov","Dec")</f>
        <v>Mar</v>
      </c>
      <c r="Z13" s="345"/>
      <c r="AA13" s="348">
        <f t="array" aca="1" ref="AA13" ca="1">SUM(IF((YearlyData_Column_Year=$Y$5)*(YearlyData_Column_Month=$X13)*(YearlyData_Column_PaymentCat=$AR$5)*(YearlyData_Column_WeekDay=1),1,0))</f>
        <v>3</v>
      </c>
      <c r="AB13" s="348"/>
      <c r="AC13" s="348">
        <f t="array" aca="1" ref="AC13" ca="1">SUM(IF((YearlyData_Column_Year=$Y$5)*(YearlyData_Column_Month=$X13)*(YearlyData_Column_PaymentCat=$AR$5)*(YearlyData_Column_WeekDay=2),1,0))</f>
        <v>1</v>
      </c>
      <c r="AD13" s="348"/>
      <c r="AE13" s="348">
        <f t="array" aca="1" ref="AE13" ca="1">SUM(IF((YearlyData_Column_Year=$Y$5)*(YearlyData_Column_Month=$X13)*(YearlyData_Column_PaymentCat=$AR$5)*(YearlyData_Column_WeekDay=3),1,0))</f>
        <v>0</v>
      </c>
      <c r="AF13" s="348"/>
      <c r="AG13" s="348">
        <f t="array" aca="1" ref="AG13" ca="1">SUM(IF((YearlyData_Column_Year=$Y$5)*(YearlyData_Column_Month=$X13)*(YearlyData_Column_PaymentCat=$AR$5)*(YearlyData_Column_WeekDay=4),1,0))</f>
        <v>0</v>
      </c>
      <c r="AH13" s="348"/>
      <c r="AI13" s="348">
        <f t="array" aca="1" ref="AI13" ca="1">SUM(IF((YearlyData_Column_Year=$Y$5)*(YearlyData_Column_Month=$X13)*(YearlyData_Column_PaymentCat=$AR$5)*(YearlyData_Column_WeekDay=5),1,0))</f>
        <v>0</v>
      </c>
      <c r="AJ13" s="413"/>
      <c r="AK13" s="439"/>
      <c r="AL13" s="348">
        <f t="array" aca="1" ref="AL13" ca="1">SUM(IF((YearlyData_Column_Year=$Y$5)*(YearlyData_Column_Month=$X13)*(YearlyData_Column_PaymentCat=$AR$5)*(YearlyData_Column_WeekDay=6),1,0))</f>
        <v>4</v>
      </c>
      <c r="AM13" s="389"/>
      <c r="AN13" s="348"/>
      <c r="AO13" s="348">
        <f t="array" aca="1" ref="AO13" ca="1">SUM(IF((YearlyData_Column_Year=$Y$5)*(YearlyData_Column_Month=$X13)*(YearlyData_Column_PaymentCat=$AR$5)*(YearlyData_Column_WeekDay=7),1,0))</f>
        <v>1</v>
      </c>
      <c r="AP13" s="412"/>
      <c r="AQ13" s="4"/>
      <c r="AR13" s="445" t="str">
        <f>CHOOSE($B13,"Jan","Feb","Mar","Apr","May","Jun","Jul","Aug","Sep","Oct","Nov","Dec")</f>
        <v>Mar</v>
      </c>
      <c r="AS13" s="428"/>
    </row>
    <row r="14" spans="2:45" ht="3" customHeight="1">
      <c r="B14" s="360"/>
      <c r="C14" s="321"/>
      <c r="D14" s="346"/>
      <c r="E14" s="348"/>
      <c r="F14" s="348"/>
      <c r="G14" s="348"/>
      <c r="H14" s="348"/>
      <c r="I14" s="348"/>
      <c r="J14" s="348"/>
      <c r="K14" s="348"/>
      <c r="L14" s="348"/>
      <c r="M14" s="348"/>
      <c r="N14" s="374"/>
      <c r="O14" s="348"/>
      <c r="P14" s="348"/>
      <c r="Q14" s="389"/>
      <c r="R14" s="348"/>
      <c r="S14" s="348"/>
      <c r="T14" s="447"/>
      <c r="U14" s="4"/>
      <c r="V14" s="361"/>
      <c r="X14" s="427"/>
      <c r="Y14" s="321"/>
      <c r="Z14" s="346"/>
      <c r="AA14" s="348"/>
      <c r="AB14" s="348"/>
      <c r="AC14" s="348"/>
      <c r="AD14" s="348"/>
      <c r="AE14" s="348"/>
      <c r="AF14" s="348"/>
      <c r="AG14" s="348"/>
      <c r="AH14" s="348"/>
      <c r="AI14" s="348"/>
      <c r="AJ14" s="413"/>
      <c r="AK14" s="439"/>
      <c r="AL14" s="348"/>
      <c r="AM14" s="389"/>
      <c r="AN14" s="348"/>
      <c r="AO14" s="348"/>
      <c r="AP14" s="412"/>
      <c r="AQ14" s="4"/>
      <c r="AR14" s="447"/>
      <c r="AS14" s="428"/>
    </row>
    <row r="15" spans="2:45" ht="12.75">
      <c r="B15" s="360">
        <v>4</v>
      </c>
      <c r="C15" s="336" t="str">
        <f>CHOOSE($B15,"Jan","Feb","Mar","Apr","May","Jun","Jul","Aug","Sep","Oct","Nov","Dec")</f>
        <v>Apr</v>
      </c>
      <c r="D15" s="345"/>
      <c r="E15" s="348">
        <f t="array" aca="1" ref="E15" ca="1">SUM(IF((YearlyData_Column_Year=$C$5)*(YearlyData_Column_Month=$B15)*(YearlyData_Column_ExpensesCat=$M$5)*(YearlyData_Column_WeekDay=1),1,0))</f>
        <v>4</v>
      </c>
      <c r="F15" s="348"/>
      <c r="G15" s="348">
        <f t="array" aca="1" ref="G15" ca="1">SUM(IF((YearlyData_Column_Year=$C$5)*(YearlyData_Column_Month=$B15)*(YearlyData_Column_ExpensesCat=$M$5)*(YearlyData_Column_WeekDay=2),1,0))</f>
        <v>3</v>
      </c>
      <c r="H15" s="348"/>
      <c r="I15" s="348">
        <f t="array" aca="1" ref="I15" ca="1">SUM(IF((YearlyData_Column_Year=$C$5)*(YearlyData_Column_Month=$B15)*(YearlyData_Column_ExpensesCat=$M$5)*(YearlyData_Column_WeekDay=3),1,0))</f>
        <v>4</v>
      </c>
      <c r="J15" s="348"/>
      <c r="K15" s="348">
        <f t="array" aca="1" ref="K15" ca="1">SUM(IF((YearlyData_Column_Year=$C$5)*(YearlyData_Column_Month=$B15)*(YearlyData_Column_ExpensesCat=$M$5)*(YearlyData_Column_WeekDay=4),1,0))</f>
        <v>3</v>
      </c>
      <c r="L15" s="348"/>
      <c r="M15" s="348">
        <f t="array" aca="1" ref="M15" ca="1">SUM(IF((YearlyData_Column_Year=$C$5)*(YearlyData_Column_Month=$B15)*(YearlyData_Column_ExpensesCat=$M$5)*(YearlyData_Column_WeekDay=5),1,0))</f>
        <v>2</v>
      </c>
      <c r="N15" s="374"/>
      <c r="O15" s="348"/>
      <c r="P15" s="348">
        <f t="array" aca="1" ref="P15" ca="1">SUM(IF((YearlyData_Column_Year=$C$5)*(YearlyData_Column_Month=$B15)*(YearlyData_Column_ExpensesCat=$M$5)*(YearlyData_Column_WeekDay=6),1,0))</f>
        <v>0</v>
      </c>
      <c r="Q15" s="389"/>
      <c r="R15" s="348"/>
      <c r="S15" s="348">
        <f t="array" aca="1" ref="S15" ca="1">SUM(IF((YearlyData_Column_Year=$C$5)*(YearlyData_Column_Month=$B15)*(YearlyData_Column_ExpensesCat=$M$5)*(YearlyData_Column_WeekDay=7),1,0))</f>
        <v>0</v>
      </c>
      <c r="T15" s="445" t="str">
        <f>CHOOSE($B15,"Jan","Feb","Mar","Apr","May","Jun","Jul","Aug","Sep","Oct","Nov","Dec")</f>
        <v>Apr</v>
      </c>
      <c r="U15" s="4"/>
      <c r="V15" s="361"/>
      <c r="X15" s="427">
        <v>4</v>
      </c>
      <c r="Y15" s="336" t="str">
        <f>CHOOSE($B15,"Jan","Feb","Mar","Apr","May","Jun","Jul","Aug","Sep","Oct","Nov","Dec")</f>
        <v>Apr</v>
      </c>
      <c r="Z15" s="345"/>
      <c r="AA15" s="348">
        <f t="array" aca="1" ref="AA15" ca="1">SUM(IF((YearlyData_Column_Year=$Y$5)*(YearlyData_Column_Month=$X15)*(YearlyData_Column_PaymentCat=$AR$5)*(YearlyData_Column_WeekDay=1),1,0))</f>
        <v>1</v>
      </c>
      <c r="AB15" s="348"/>
      <c r="AC15" s="348">
        <f t="array" aca="1" ref="AC15" ca="1">SUM(IF((YearlyData_Column_Year=$Y$5)*(YearlyData_Column_Month=$X15)*(YearlyData_Column_PaymentCat=$AR$5)*(YearlyData_Column_WeekDay=2),1,0))</f>
        <v>0</v>
      </c>
      <c r="AD15" s="348"/>
      <c r="AE15" s="348">
        <f t="array" aca="1" ref="AE15" ca="1">SUM(IF((YearlyData_Column_Year=$Y$5)*(YearlyData_Column_Month=$X15)*(YearlyData_Column_PaymentCat=$AR$5)*(YearlyData_Column_WeekDay=3),1,0))</f>
        <v>1</v>
      </c>
      <c r="AF15" s="348"/>
      <c r="AG15" s="348">
        <f t="array" aca="1" ref="AG15" ca="1">SUM(IF((YearlyData_Column_Year=$Y$5)*(YearlyData_Column_Month=$X15)*(YearlyData_Column_PaymentCat=$AR$5)*(YearlyData_Column_WeekDay=4),1,0))</f>
        <v>0</v>
      </c>
      <c r="AH15" s="348"/>
      <c r="AI15" s="348">
        <f t="array" aca="1" ref="AI15" ca="1">SUM(IF((YearlyData_Column_Year=$Y$5)*(YearlyData_Column_Month=$X15)*(YearlyData_Column_PaymentCat=$AR$5)*(YearlyData_Column_WeekDay=5),1,0))</f>
        <v>0</v>
      </c>
      <c r="AJ15" s="413"/>
      <c r="AK15" s="439"/>
      <c r="AL15" s="348">
        <f t="array" aca="1" ref="AL15" ca="1">SUM(IF((YearlyData_Column_Year=$Y$5)*(YearlyData_Column_Month=$X15)*(YearlyData_Column_PaymentCat=$AR$5)*(YearlyData_Column_WeekDay=6),1,0))</f>
        <v>2</v>
      </c>
      <c r="AM15" s="389"/>
      <c r="AN15" s="348"/>
      <c r="AO15" s="348">
        <f t="array" aca="1" ref="AO15" ca="1">SUM(IF((YearlyData_Column_Year=$Y$5)*(YearlyData_Column_Month=$X15)*(YearlyData_Column_PaymentCat=$AR$5)*(YearlyData_Column_WeekDay=7),1,0))</f>
        <v>4</v>
      </c>
      <c r="AP15" s="412"/>
      <c r="AQ15" s="4"/>
      <c r="AR15" s="445" t="str">
        <f>CHOOSE($B15,"Jan","Feb","Mar","Apr","May","Jun","Jul","Aug","Sep","Oct","Nov","Dec")</f>
        <v>Apr</v>
      </c>
      <c r="AS15" s="428"/>
    </row>
    <row r="16" spans="2:45" ht="3" customHeight="1">
      <c r="B16" s="360"/>
      <c r="C16" s="321"/>
      <c r="D16" s="346"/>
      <c r="E16" s="348"/>
      <c r="F16" s="348"/>
      <c r="G16" s="348"/>
      <c r="H16" s="348"/>
      <c r="I16" s="348"/>
      <c r="J16" s="348"/>
      <c r="K16" s="348"/>
      <c r="L16" s="348"/>
      <c r="M16" s="348"/>
      <c r="N16" s="374"/>
      <c r="O16" s="348"/>
      <c r="P16" s="348"/>
      <c r="Q16" s="389"/>
      <c r="R16" s="348"/>
      <c r="S16" s="348"/>
      <c r="T16" s="447"/>
      <c r="U16" s="4"/>
      <c r="V16" s="361"/>
      <c r="X16" s="427"/>
      <c r="Y16" s="321"/>
      <c r="Z16" s="346"/>
      <c r="AA16" s="348"/>
      <c r="AB16" s="348"/>
      <c r="AC16" s="348"/>
      <c r="AD16" s="348"/>
      <c r="AE16" s="348"/>
      <c r="AF16" s="348"/>
      <c r="AG16" s="348"/>
      <c r="AH16" s="348"/>
      <c r="AI16" s="348"/>
      <c r="AJ16" s="413"/>
      <c r="AK16" s="439"/>
      <c r="AL16" s="348"/>
      <c r="AM16" s="389"/>
      <c r="AN16" s="348"/>
      <c r="AO16" s="348"/>
      <c r="AP16" s="412"/>
      <c r="AQ16" s="4"/>
      <c r="AR16" s="447"/>
      <c r="AS16" s="428"/>
    </row>
    <row r="17" spans="2:45" ht="12.75">
      <c r="B17" s="360">
        <v>5</v>
      </c>
      <c r="C17" s="336" t="str">
        <f>CHOOSE($B17,"Jan","Feb","Mar","Apr","May","Jun","Jul","Aug","Sep","Oct","Nov","Dec")</f>
        <v>May</v>
      </c>
      <c r="D17" s="345"/>
      <c r="E17" s="348">
        <f t="array" aca="1" ref="E17" ca="1">SUM(IF((YearlyData_Column_Year=$C$5)*(YearlyData_Column_Month=$B17)*(YearlyData_Column_ExpensesCat=$M$5)*(YearlyData_Column_WeekDay=1),1,0))</f>
        <v>6</v>
      </c>
      <c r="F17" s="348"/>
      <c r="G17" s="348">
        <f t="array" aca="1" ref="G17" ca="1">SUM(IF((YearlyData_Column_Year=$C$5)*(YearlyData_Column_Month=$B17)*(YearlyData_Column_ExpensesCat=$M$5)*(YearlyData_Column_WeekDay=2),1,0))</f>
        <v>4</v>
      </c>
      <c r="H17" s="348"/>
      <c r="I17" s="348">
        <f t="array" aca="1" ref="I17" ca="1">SUM(IF((YearlyData_Column_Year=$C$5)*(YearlyData_Column_Month=$B17)*(YearlyData_Column_ExpensesCat=$M$5)*(YearlyData_Column_WeekDay=3),1,0))</f>
        <v>4</v>
      </c>
      <c r="J17" s="348"/>
      <c r="K17" s="348">
        <f t="array" aca="1" ref="K17" ca="1">SUM(IF((YearlyData_Column_Year=$C$5)*(YearlyData_Column_Month=$B17)*(YearlyData_Column_ExpensesCat=$M$5)*(YearlyData_Column_WeekDay=4),1,0))</f>
        <v>4</v>
      </c>
      <c r="L17" s="348"/>
      <c r="M17" s="348">
        <f t="array" aca="1" ref="M17" ca="1">SUM(IF((YearlyData_Column_Year=$C$5)*(YearlyData_Column_Month=$B17)*(YearlyData_Column_ExpensesCat=$M$5)*(YearlyData_Column_WeekDay=5),1,0))</f>
        <v>5</v>
      </c>
      <c r="N17" s="374"/>
      <c r="O17" s="348"/>
      <c r="P17" s="348">
        <f t="array" aca="1" ref="P17" ca="1">SUM(IF((YearlyData_Column_Year=$C$5)*(YearlyData_Column_Month=$B17)*(YearlyData_Column_ExpensesCat=$M$5)*(YearlyData_Column_WeekDay=6),1,0))</f>
        <v>0</v>
      </c>
      <c r="Q17" s="389"/>
      <c r="R17" s="348"/>
      <c r="S17" s="348">
        <f t="array" aca="1" ref="S17" ca="1">SUM(IF((YearlyData_Column_Year=$C$5)*(YearlyData_Column_Month=$B17)*(YearlyData_Column_ExpensesCat=$M$5)*(YearlyData_Column_WeekDay=7),1,0))</f>
        <v>0</v>
      </c>
      <c r="T17" s="445" t="str">
        <f>CHOOSE($B17,"Jan","Feb","Mar","Apr","May","Jun","Jul","Aug","Sep","Oct","Nov","Dec")</f>
        <v>May</v>
      </c>
      <c r="U17" s="4"/>
      <c r="V17" s="361"/>
      <c r="X17" s="427">
        <v>5</v>
      </c>
      <c r="Y17" s="336" t="str">
        <f>CHOOSE($B17,"Jan","Feb","Mar","Apr","May","Jun","Jul","Aug","Sep","Oct","Nov","Dec")</f>
        <v>May</v>
      </c>
      <c r="Z17" s="345"/>
      <c r="AA17" s="348">
        <f t="array" aca="1" ref="AA17" ca="1">SUM(IF((YearlyData_Column_Year=$Y$5)*(YearlyData_Column_Month=$X17)*(YearlyData_Column_PaymentCat=$AR$5)*(YearlyData_Column_WeekDay=1),1,0))</f>
        <v>3</v>
      </c>
      <c r="AB17" s="348"/>
      <c r="AC17" s="348">
        <f t="array" aca="1" ref="AC17" ca="1">SUM(IF((YearlyData_Column_Year=$Y$5)*(YearlyData_Column_Month=$X17)*(YearlyData_Column_PaymentCat=$AR$5)*(YearlyData_Column_WeekDay=2),1,0))</f>
        <v>0</v>
      </c>
      <c r="AD17" s="348"/>
      <c r="AE17" s="348">
        <f t="array" aca="1" ref="AE17" ca="1">SUM(IF((YearlyData_Column_Year=$Y$5)*(YearlyData_Column_Month=$X17)*(YearlyData_Column_PaymentCat=$AR$5)*(YearlyData_Column_WeekDay=3),1,0))</f>
        <v>0</v>
      </c>
      <c r="AF17" s="348"/>
      <c r="AG17" s="348">
        <f t="array" aca="1" ref="AG17" ca="1">SUM(IF((YearlyData_Column_Year=$Y$5)*(YearlyData_Column_Month=$X17)*(YearlyData_Column_PaymentCat=$AR$5)*(YearlyData_Column_WeekDay=4),1,0))</f>
        <v>0</v>
      </c>
      <c r="AH17" s="348"/>
      <c r="AI17" s="348">
        <f t="array" aca="1" ref="AI17" ca="1">SUM(IF((YearlyData_Column_Year=$Y$5)*(YearlyData_Column_Month=$X17)*(YearlyData_Column_PaymentCat=$AR$5)*(YearlyData_Column_WeekDay=5),1,0))</f>
        <v>0</v>
      </c>
      <c r="AJ17" s="413"/>
      <c r="AK17" s="439"/>
      <c r="AL17" s="348">
        <f t="array" aca="1" ref="AL17" ca="1">SUM(IF((YearlyData_Column_Year=$Y$5)*(YearlyData_Column_Month=$X17)*(YearlyData_Column_PaymentCat=$AR$5)*(YearlyData_Column_WeekDay=6),1,0))</f>
        <v>3</v>
      </c>
      <c r="AM17" s="389"/>
      <c r="AN17" s="348"/>
      <c r="AO17" s="348">
        <f t="array" aca="1" ref="AO17" ca="1">SUM(IF((YearlyData_Column_Year=$Y$5)*(YearlyData_Column_Month=$X17)*(YearlyData_Column_PaymentCat=$AR$5)*(YearlyData_Column_WeekDay=7),1,0))</f>
        <v>3</v>
      </c>
      <c r="AP17" s="412"/>
      <c r="AQ17" s="4"/>
      <c r="AR17" s="445" t="str">
        <f>CHOOSE($B17,"Jan","Feb","Mar","Apr","May","Jun","Jul","Aug","Sep","Oct","Nov","Dec")</f>
        <v>May</v>
      </c>
      <c r="AS17" s="428"/>
    </row>
    <row r="18" spans="2:45" ht="3" customHeight="1">
      <c r="B18" s="360"/>
      <c r="C18" s="320"/>
      <c r="D18" s="202"/>
      <c r="E18" s="348"/>
      <c r="F18" s="348"/>
      <c r="G18" s="348"/>
      <c r="H18" s="348"/>
      <c r="I18" s="348"/>
      <c r="J18" s="348"/>
      <c r="K18" s="348"/>
      <c r="L18" s="348"/>
      <c r="M18" s="348"/>
      <c r="N18" s="374"/>
      <c r="O18" s="348"/>
      <c r="P18" s="348"/>
      <c r="Q18" s="389"/>
      <c r="R18" s="348"/>
      <c r="S18" s="348"/>
      <c r="T18" s="446"/>
      <c r="U18" s="4"/>
      <c r="V18" s="361"/>
      <c r="X18" s="427"/>
      <c r="Y18" s="320"/>
      <c r="Z18" s="202"/>
      <c r="AA18" s="348"/>
      <c r="AB18" s="348"/>
      <c r="AC18" s="348"/>
      <c r="AD18" s="348"/>
      <c r="AE18" s="348"/>
      <c r="AF18" s="348"/>
      <c r="AG18" s="348"/>
      <c r="AH18" s="348"/>
      <c r="AI18" s="348"/>
      <c r="AJ18" s="413"/>
      <c r="AK18" s="439"/>
      <c r="AL18" s="348"/>
      <c r="AM18" s="389"/>
      <c r="AN18" s="348"/>
      <c r="AO18" s="348"/>
      <c r="AP18" s="412"/>
      <c r="AQ18" s="4"/>
      <c r="AR18" s="446"/>
      <c r="AS18" s="428"/>
    </row>
    <row r="19" spans="2:45" ht="12.75">
      <c r="B19" s="360">
        <v>6</v>
      </c>
      <c r="C19" s="336" t="str">
        <f>CHOOSE($B19,"Jan","Feb","Mar","Apr","May","Jun","Jul","Aug","Sep","Oct","Nov","Dec")</f>
        <v>Jun</v>
      </c>
      <c r="D19" s="345"/>
      <c r="E19" s="348">
        <f t="array" aca="1" ref="E19" ca="1">SUM(IF((YearlyData_Column_Year=$C$5)*(YearlyData_Column_Month=$B19)*(YearlyData_Column_ExpensesCat=$M$5)*(YearlyData_Column_WeekDay=1),1,0))</f>
        <v>6</v>
      </c>
      <c r="F19" s="348"/>
      <c r="G19" s="348">
        <f t="array" aca="1" ref="G19" ca="1">SUM(IF((YearlyData_Column_Year=$C$5)*(YearlyData_Column_Month=$B19)*(YearlyData_Column_ExpensesCat=$M$5)*(YearlyData_Column_WeekDay=2),1,0))</f>
        <v>5</v>
      </c>
      <c r="H19" s="348"/>
      <c r="I19" s="348">
        <f t="array" aca="1" ref="I19" ca="1">SUM(IF((YearlyData_Column_Year=$C$5)*(YearlyData_Column_Month=$B19)*(YearlyData_Column_ExpensesCat=$M$5)*(YearlyData_Column_WeekDay=3),1,0))</f>
        <v>4</v>
      </c>
      <c r="J19" s="348"/>
      <c r="K19" s="348">
        <f t="array" aca="1" ref="K19" ca="1">SUM(IF((YearlyData_Column_Year=$C$5)*(YearlyData_Column_Month=$B19)*(YearlyData_Column_ExpensesCat=$M$5)*(YearlyData_Column_WeekDay=4),1,0))</f>
        <v>4</v>
      </c>
      <c r="L19" s="348"/>
      <c r="M19" s="348">
        <f t="array" aca="1" ref="M19" ca="1">SUM(IF((YearlyData_Column_Year=$C$5)*(YearlyData_Column_Month=$B19)*(YearlyData_Column_ExpensesCat=$M$5)*(YearlyData_Column_WeekDay=5),1,0))</f>
        <v>4</v>
      </c>
      <c r="N19" s="374"/>
      <c r="O19" s="348"/>
      <c r="P19" s="348">
        <f t="array" aca="1" ref="P19" ca="1">SUM(IF((YearlyData_Column_Year=$C$5)*(YearlyData_Column_Month=$B19)*(YearlyData_Column_ExpensesCat=$M$5)*(YearlyData_Column_WeekDay=6),1,0))</f>
        <v>0</v>
      </c>
      <c r="Q19" s="389"/>
      <c r="R19" s="348"/>
      <c r="S19" s="348">
        <f t="array" aca="1" ref="S19" ca="1">SUM(IF((YearlyData_Column_Year=$C$5)*(YearlyData_Column_Month=$B19)*(YearlyData_Column_ExpensesCat=$M$5)*(YearlyData_Column_WeekDay=7),1,0))</f>
        <v>0</v>
      </c>
      <c r="T19" s="445" t="str">
        <f>CHOOSE($B19,"Jan","Feb","Mar","Apr","May","Jun","Jul","Aug","Sep","Oct","Nov","Dec")</f>
        <v>Jun</v>
      </c>
      <c r="U19" s="4"/>
      <c r="V19" s="361"/>
      <c r="X19" s="427">
        <v>6</v>
      </c>
      <c r="Y19" s="336" t="str">
        <f>CHOOSE($B19,"Jan","Feb","Mar","Apr","May","Jun","Jul","Aug","Sep","Oct","Nov","Dec")</f>
        <v>Jun</v>
      </c>
      <c r="Z19" s="345"/>
      <c r="AA19" s="348">
        <f t="array" aca="1" ref="AA19" ca="1">SUM(IF((YearlyData_Column_Year=$Y$5)*(YearlyData_Column_Month=$X19)*(YearlyData_Column_PaymentCat=$AR$5)*(YearlyData_Column_WeekDay=1),1,0))</f>
        <v>2</v>
      </c>
      <c r="AB19" s="348"/>
      <c r="AC19" s="348">
        <f t="array" aca="1" ref="AC19" ca="1">SUM(IF((YearlyData_Column_Year=$Y$5)*(YearlyData_Column_Month=$X19)*(YearlyData_Column_PaymentCat=$AR$5)*(YearlyData_Column_WeekDay=2),1,0))</f>
        <v>0</v>
      </c>
      <c r="AD19" s="348"/>
      <c r="AE19" s="348">
        <f t="array" aca="1" ref="AE19" ca="1">SUM(IF((YearlyData_Column_Year=$Y$5)*(YearlyData_Column_Month=$X19)*(YearlyData_Column_PaymentCat=$AR$5)*(YearlyData_Column_WeekDay=3),1,0))</f>
        <v>0</v>
      </c>
      <c r="AF19" s="348"/>
      <c r="AG19" s="348">
        <f t="array" aca="1" ref="AG19" ca="1">SUM(IF((YearlyData_Column_Year=$Y$5)*(YearlyData_Column_Month=$X19)*(YearlyData_Column_PaymentCat=$AR$5)*(YearlyData_Column_WeekDay=4),1,0))</f>
        <v>0</v>
      </c>
      <c r="AH19" s="348"/>
      <c r="AI19" s="348">
        <f t="array" aca="1" ref="AI19" ca="1">SUM(IF((YearlyData_Column_Year=$Y$5)*(YearlyData_Column_Month=$X19)*(YearlyData_Column_PaymentCat=$AR$5)*(YearlyData_Column_WeekDay=5),1,0))</f>
        <v>3</v>
      </c>
      <c r="AJ19" s="413"/>
      <c r="AK19" s="439"/>
      <c r="AL19" s="348">
        <f t="array" aca="1" ref="AL19" ca="1">SUM(IF((YearlyData_Column_Year=$Y$5)*(YearlyData_Column_Month=$X19)*(YearlyData_Column_PaymentCat=$AR$5)*(YearlyData_Column_WeekDay=6),1,0))</f>
        <v>2</v>
      </c>
      <c r="AM19" s="389"/>
      <c r="AN19" s="348"/>
      <c r="AO19" s="348">
        <f t="array" aca="1" ref="AO19" ca="1">SUM(IF((YearlyData_Column_Year=$Y$5)*(YearlyData_Column_Month=$X19)*(YearlyData_Column_PaymentCat=$AR$5)*(YearlyData_Column_WeekDay=7),1,0))</f>
        <v>0</v>
      </c>
      <c r="AP19" s="412"/>
      <c r="AQ19" s="4"/>
      <c r="AR19" s="445" t="str">
        <f>CHOOSE($B19,"Jan","Feb","Mar","Apr","May","Jun","Jul","Aug","Sep","Oct","Nov","Dec")</f>
        <v>Jun</v>
      </c>
      <c r="AS19" s="428"/>
    </row>
    <row r="20" spans="2:45" ht="3" customHeight="1">
      <c r="B20" s="360"/>
      <c r="C20" s="320"/>
      <c r="D20" s="202"/>
      <c r="E20" s="348"/>
      <c r="F20" s="348"/>
      <c r="G20" s="348"/>
      <c r="H20" s="348"/>
      <c r="I20" s="348"/>
      <c r="J20" s="348"/>
      <c r="K20" s="348"/>
      <c r="L20" s="348"/>
      <c r="M20" s="348"/>
      <c r="N20" s="374"/>
      <c r="O20" s="348"/>
      <c r="P20" s="348"/>
      <c r="Q20" s="389"/>
      <c r="R20" s="348"/>
      <c r="S20" s="348"/>
      <c r="T20" s="446"/>
      <c r="U20" s="4"/>
      <c r="V20" s="361"/>
      <c r="X20" s="427"/>
      <c r="Y20" s="320"/>
      <c r="Z20" s="202"/>
      <c r="AA20" s="348"/>
      <c r="AB20" s="348"/>
      <c r="AC20" s="348"/>
      <c r="AD20" s="348"/>
      <c r="AE20" s="348"/>
      <c r="AF20" s="348"/>
      <c r="AG20" s="348"/>
      <c r="AH20" s="348"/>
      <c r="AI20" s="348"/>
      <c r="AJ20" s="413"/>
      <c r="AK20" s="439"/>
      <c r="AL20" s="348"/>
      <c r="AM20" s="389"/>
      <c r="AN20" s="348"/>
      <c r="AO20" s="348"/>
      <c r="AP20" s="412"/>
      <c r="AQ20" s="4"/>
      <c r="AR20" s="446"/>
      <c r="AS20" s="428"/>
    </row>
    <row r="21" spans="2:45" ht="12.75">
      <c r="B21" s="360">
        <v>7</v>
      </c>
      <c r="C21" s="336" t="str">
        <f>CHOOSE($B21,"Jan","Feb","Mar","Apr","May","Jun","Jul","Aug","Sep","Oct","Nov","Dec")</f>
        <v>Jul</v>
      </c>
      <c r="D21" s="345"/>
      <c r="E21" s="348">
        <f t="array" aca="1" ref="E21" ca="1">SUM(IF((YearlyData_Column_Year=$C$5)*(YearlyData_Column_Month=$B21)*(YearlyData_Column_ExpensesCat=$M$5)*(YearlyData_Column_WeekDay=1),1,0))</f>
        <v>4</v>
      </c>
      <c r="F21" s="348"/>
      <c r="G21" s="348">
        <f t="array" aca="1" ref="G21" ca="1">SUM(IF((YearlyData_Column_Year=$C$5)*(YearlyData_Column_Month=$B21)*(YearlyData_Column_ExpensesCat=$M$5)*(YearlyData_Column_WeekDay=2),1,0))</f>
        <v>4</v>
      </c>
      <c r="H21" s="348"/>
      <c r="I21" s="348">
        <f t="array" aca="1" ref="I21" ca="1">SUM(IF((YearlyData_Column_Year=$C$5)*(YearlyData_Column_Month=$B21)*(YearlyData_Column_ExpensesCat=$M$5)*(YearlyData_Column_WeekDay=3),1,0))</f>
        <v>7</v>
      </c>
      <c r="J21" s="348"/>
      <c r="K21" s="348">
        <f t="array" aca="1" ref="K21" ca="1">SUM(IF((YearlyData_Column_Year=$C$5)*(YearlyData_Column_Month=$B21)*(YearlyData_Column_ExpensesCat=$M$5)*(YearlyData_Column_WeekDay=4),1,0))</f>
        <v>5</v>
      </c>
      <c r="L21" s="348"/>
      <c r="M21" s="348">
        <f t="array" aca="1" ref="M21" ca="1">SUM(IF((YearlyData_Column_Year=$C$5)*(YearlyData_Column_Month=$B21)*(YearlyData_Column_ExpensesCat=$M$5)*(YearlyData_Column_WeekDay=5),1,0))</f>
        <v>4</v>
      </c>
      <c r="N21" s="374"/>
      <c r="O21" s="348"/>
      <c r="P21" s="348">
        <f t="array" aca="1" ref="P21" ca="1">SUM(IF((YearlyData_Column_Year=$C$5)*(YearlyData_Column_Month=$B21)*(YearlyData_Column_ExpensesCat=$M$5)*(YearlyData_Column_WeekDay=6),1,0))</f>
        <v>0</v>
      </c>
      <c r="Q21" s="389"/>
      <c r="R21" s="348"/>
      <c r="S21" s="348">
        <f t="array" aca="1" ref="S21" ca="1">SUM(IF((YearlyData_Column_Year=$C$5)*(YearlyData_Column_Month=$B21)*(YearlyData_Column_ExpensesCat=$M$5)*(YearlyData_Column_WeekDay=7),1,0))</f>
        <v>0</v>
      </c>
      <c r="T21" s="445" t="str">
        <f>CHOOSE($B21,"Jan","Feb","Mar","Apr","May","Jun","Jul","Aug","Sep","Oct","Nov","Dec")</f>
        <v>Jul</v>
      </c>
      <c r="U21" s="4"/>
      <c r="V21" s="361"/>
      <c r="X21" s="427">
        <v>7</v>
      </c>
      <c r="Y21" s="336" t="str">
        <f>CHOOSE($B21,"Jan","Feb","Mar","Apr","May","Jun","Jul","Aug","Sep","Oct","Nov","Dec")</f>
        <v>Jul</v>
      </c>
      <c r="Z21" s="345"/>
      <c r="AA21" s="348">
        <f t="array" aca="1" ref="AA21" ca="1">SUM(IF((YearlyData_Column_Year=$Y$5)*(YearlyData_Column_Month=$X21)*(YearlyData_Column_PaymentCat=$AR$5)*(YearlyData_Column_WeekDay=1),1,0))</f>
        <v>0</v>
      </c>
      <c r="AB21" s="348"/>
      <c r="AC21" s="348">
        <f t="array" aca="1" ref="AC21" ca="1">SUM(IF((YearlyData_Column_Year=$Y$5)*(YearlyData_Column_Month=$X21)*(YearlyData_Column_PaymentCat=$AR$5)*(YearlyData_Column_WeekDay=2),1,0))</f>
        <v>0</v>
      </c>
      <c r="AD21" s="348"/>
      <c r="AE21" s="348">
        <f t="array" aca="1" ref="AE21" ca="1">SUM(IF((YearlyData_Column_Year=$Y$5)*(YearlyData_Column_Month=$X21)*(YearlyData_Column_PaymentCat=$AR$5)*(YearlyData_Column_WeekDay=3),1,0))</f>
        <v>1</v>
      </c>
      <c r="AF21" s="348"/>
      <c r="AG21" s="348">
        <f t="array" aca="1" ref="AG21" ca="1">SUM(IF((YearlyData_Column_Year=$Y$5)*(YearlyData_Column_Month=$X21)*(YearlyData_Column_PaymentCat=$AR$5)*(YearlyData_Column_WeekDay=4),1,0))</f>
        <v>0</v>
      </c>
      <c r="AH21" s="348"/>
      <c r="AI21" s="348">
        <f t="array" aca="1" ref="AI21" ca="1">SUM(IF((YearlyData_Column_Year=$Y$5)*(YearlyData_Column_Month=$X21)*(YearlyData_Column_PaymentCat=$AR$5)*(YearlyData_Column_WeekDay=5),1,0))</f>
        <v>1</v>
      </c>
      <c r="AJ21" s="413"/>
      <c r="AK21" s="439"/>
      <c r="AL21" s="348">
        <f t="array" aca="1" ref="AL21" ca="1">SUM(IF((YearlyData_Column_Year=$Y$5)*(YearlyData_Column_Month=$X21)*(YearlyData_Column_PaymentCat=$AR$5)*(YearlyData_Column_WeekDay=6),1,0))</f>
        <v>2</v>
      </c>
      <c r="AM21" s="389"/>
      <c r="AN21" s="348"/>
      <c r="AO21" s="348">
        <f t="array" aca="1" ref="AO21" ca="1">SUM(IF((YearlyData_Column_Year=$Y$5)*(YearlyData_Column_Month=$X21)*(YearlyData_Column_PaymentCat=$AR$5)*(YearlyData_Column_WeekDay=7),1,0))</f>
        <v>1</v>
      </c>
      <c r="AP21" s="412"/>
      <c r="AQ21" s="4"/>
      <c r="AR21" s="445" t="str">
        <f>CHOOSE($B21,"Jan","Feb","Mar","Apr","May","Jun","Jul","Aug","Sep","Oct","Nov","Dec")</f>
        <v>Jul</v>
      </c>
      <c r="AS21" s="428"/>
    </row>
    <row r="22" spans="2:45" ht="3" customHeight="1">
      <c r="B22" s="360"/>
      <c r="C22" s="321"/>
      <c r="D22" s="346"/>
      <c r="E22" s="348"/>
      <c r="F22" s="348"/>
      <c r="G22" s="348"/>
      <c r="H22" s="348"/>
      <c r="I22" s="348"/>
      <c r="J22" s="348"/>
      <c r="K22" s="348"/>
      <c r="L22" s="348"/>
      <c r="M22" s="348"/>
      <c r="N22" s="374"/>
      <c r="O22" s="348"/>
      <c r="P22" s="348"/>
      <c r="Q22" s="389"/>
      <c r="R22" s="348"/>
      <c r="S22" s="348"/>
      <c r="T22" s="447"/>
      <c r="U22" s="4"/>
      <c r="V22" s="361"/>
      <c r="X22" s="427"/>
      <c r="Y22" s="321"/>
      <c r="Z22" s="346"/>
      <c r="AA22" s="348"/>
      <c r="AB22" s="348"/>
      <c r="AC22" s="348"/>
      <c r="AD22" s="348"/>
      <c r="AE22" s="348"/>
      <c r="AF22" s="348"/>
      <c r="AG22" s="348"/>
      <c r="AH22" s="348"/>
      <c r="AI22" s="348"/>
      <c r="AJ22" s="413"/>
      <c r="AK22" s="439"/>
      <c r="AL22" s="348"/>
      <c r="AM22" s="389"/>
      <c r="AN22" s="348"/>
      <c r="AO22" s="348"/>
      <c r="AP22" s="412"/>
      <c r="AQ22" s="4"/>
      <c r="AR22" s="447"/>
      <c r="AS22" s="428"/>
    </row>
    <row r="23" spans="2:45" ht="12.75">
      <c r="B23" s="360">
        <v>8</v>
      </c>
      <c r="C23" s="336" t="str">
        <f>CHOOSE($B23,"Jan","Feb","Mar","Apr","May","Jun","Jul","Aug","Sep","Oct","Nov","Dec")</f>
        <v>Aug</v>
      </c>
      <c r="D23" s="345"/>
      <c r="E23" s="348">
        <f t="array" aca="1" ref="E23" ca="1">SUM(IF((YearlyData_Column_Year=$C$5)*(YearlyData_Column_Month=$B23)*(YearlyData_Column_ExpensesCat=$M$5)*(YearlyData_Column_WeekDay=1),1,0))</f>
        <v>7</v>
      </c>
      <c r="F23" s="348"/>
      <c r="G23" s="348">
        <f t="array" aca="1" ref="G23" ca="1">SUM(IF((YearlyData_Column_Year=$C$5)*(YearlyData_Column_Month=$B23)*(YearlyData_Column_ExpensesCat=$M$5)*(YearlyData_Column_WeekDay=2),1,0))</f>
        <v>4</v>
      </c>
      <c r="H23" s="348"/>
      <c r="I23" s="348">
        <f t="array" aca="1" ref="I23" ca="1">SUM(IF((YearlyData_Column_Year=$C$5)*(YearlyData_Column_Month=$B23)*(YearlyData_Column_ExpensesCat=$M$5)*(YearlyData_Column_WeekDay=3),1,0))</f>
        <v>4</v>
      </c>
      <c r="J23" s="348"/>
      <c r="K23" s="348">
        <f t="array" aca="1" ref="K23" ca="1">SUM(IF((YearlyData_Column_Year=$C$5)*(YearlyData_Column_Month=$B23)*(YearlyData_Column_ExpensesCat=$M$5)*(YearlyData_Column_WeekDay=4),1,0))</f>
        <v>4</v>
      </c>
      <c r="L23" s="348"/>
      <c r="M23" s="348">
        <f t="array" aca="1" ref="M23" ca="1">SUM(IF((YearlyData_Column_Year=$C$5)*(YearlyData_Column_Month=$B23)*(YearlyData_Column_ExpensesCat=$M$5)*(YearlyData_Column_WeekDay=5),1,0))</f>
        <v>4</v>
      </c>
      <c r="N23" s="374"/>
      <c r="O23" s="348"/>
      <c r="P23" s="348">
        <f t="array" aca="1" ref="P23" ca="1">SUM(IF((YearlyData_Column_Year=$C$5)*(YearlyData_Column_Month=$B23)*(YearlyData_Column_ExpensesCat=$M$5)*(YearlyData_Column_WeekDay=6),1,0))</f>
        <v>0</v>
      </c>
      <c r="Q23" s="389"/>
      <c r="R23" s="348"/>
      <c r="S23" s="348">
        <f t="array" aca="1" ref="S23" ca="1">SUM(IF((YearlyData_Column_Year=$C$5)*(YearlyData_Column_Month=$B23)*(YearlyData_Column_ExpensesCat=$M$5)*(YearlyData_Column_WeekDay=7),1,0))</f>
        <v>0</v>
      </c>
      <c r="T23" s="445" t="str">
        <f>CHOOSE($B23,"Jan","Feb","Mar","Apr","May","Jun","Jul","Aug","Sep","Oct","Nov","Dec")</f>
        <v>Aug</v>
      </c>
      <c r="U23" s="4"/>
      <c r="V23" s="361"/>
      <c r="X23" s="427">
        <v>8</v>
      </c>
      <c r="Y23" s="336" t="str">
        <f>CHOOSE($B23,"Jan","Feb","Mar","Apr","May","Jun","Jul","Aug","Sep","Oct","Nov","Dec")</f>
        <v>Aug</v>
      </c>
      <c r="Z23" s="345"/>
      <c r="AA23" s="348">
        <f t="array" aca="1" ref="AA23" ca="1">SUM(IF((YearlyData_Column_Year=$Y$5)*(YearlyData_Column_Month=$X23)*(YearlyData_Column_PaymentCat=$AR$5)*(YearlyData_Column_WeekDay=1),1,0))</f>
        <v>6</v>
      </c>
      <c r="AB23" s="348"/>
      <c r="AC23" s="348">
        <f t="array" aca="1" ref="AC23" ca="1">SUM(IF((YearlyData_Column_Year=$Y$5)*(YearlyData_Column_Month=$X23)*(YearlyData_Column_PaymentCat=$AR$5)*(YearlyData_Column_WeekDay=2),1,0))</f>
        <v>0</v>
      </c>
      <c r="AD23" s="348"/>
      <c r="AE23" s="348">
        <f t="array" aca="1" ref="AE23" ca="1">SUM(IF((YearlyData_Column_Year=$Y$5)*(YearlyData_Column_Month=$X23)*(YearlyData_Column_PaymentCat=$AR$5)*(YearlyData_Column_WeekDay=3),1,0))</f>
        <v>0</v>
      </c>
      <c r="AF23" s="348"/>
      <c r="AG23" s="348">
        <f t="array" aca="1" ref="AG23" ca="1">SUM(IF((YearlyData_Column_Year=$Y$5)*(YearlyData_Column_Month=$X23)*(YearlyData_Column_PaymentCat=$AR$5)*(YearlyData_Column_WeekDay=4),1,0))</f>
        <v>0</v>
      </c>
      <c r="AH23" s="348"/>
      <c r="AI23" s="348">
        <f t="array" aca="1" ref="AI23" ca="1">SUM(IF((YearlyData_Column_Year=$Y$5)*(YearlyData_Column_Month=$X23)*(YearlyData_Column_PaymentCat=$AR$5)*(YearlyData_Column_WeekDay=5),1,0))</f>
        <v>0</v>
      </c>
      <c r="AJ23" s="413"/>
      <c r="AK23" s="439"/>
      <c r="AL23" s="348">
        <f t="array" aca="1" ref="AL23" ca="1">SUM(IF((YearlyData_Column_Year=$Y$5)*(YearlyData_Column_Month=$X23)*(YearlyData_Column_PaymentCat=$AR$5)*(YearlyData_Column_WeekDay=6),1,0))</f>
        <v>3</v>
      </c>
      <c r="AM23" s="389"/>
      <c r="AN23" s="348"/>
      <c r="AO23" s="348">
        <f t="array" aca="1" ref="AO23" ca="1">SUM(IF((YearlyData_Column_Year=$Y$5)*(YearlyData_Column_Month=$X23)*(YearlyData_Column_PaymentCat=$AR$5)*(YearlyData_Column_WeekDay=7),1,0))</f>
        <v>3</v>
      </c>
      <c r="AP23" s="412"/>
      <c r="AQ23" s="4"/>
      <c r="AR23" s="445" t="str">
        <f>CHOOSE($B23,"Jan","Feb","Mar","Apr","May","Jun","Jul","Aug","Sep","Oct","Nov","Dec")</f>
        <v>Aug</v>
      </c>
      <c r="AS23" s="428"/>
    </row>
    <row r="24" spans="2:45" ht="3" customHeight="1">
      <c r="B24" s="360"/>
      <c r="C24" s="321"/>
      <c r="D24" s="346"/>
      <c r="E24" s="348"/>
      <c r="F24" s="348"/>
      <c r="G24" s="348"/>
      <c r="H24" s="348"/>
      <c r="I24" s="348"/>
      <c r="J24" s="348"/>
      <c r="K24" s="348"/>
      <c r="L24" s="348"/>
      <c r="M24" s="348"/>
      <c r="N24" s="374"/>
      <c r="O24" s="348"/>
      <c r="P24" s="348"/>
      <c r="Q24" s="389"/>
      <c r="R24" s="348"/>
      <c r="S24" s="348"/>
      <c r="T24" s="447"/>
      <c r="U24" s="4"/>
      <c r="V24" s="361"/>
      <c r="X24" s="427"/>
      <c r="Y24" s="321"/>
      <c r="Z24" s="346"/>
      <c r="AA24" s="348"/>
      <c r="AB24" s="348"/>
      <c r="AC24" s="348"/>
      <c r="AD24" s="348"/>
      <c r="AE24" s="348"/>
      <c r="AF24" s="348"/>
      <c r="AG24" s="348"/>
      <c r="AH24" s="348"/>
      <c r="AI24" s="348"/>
      <c r="AJ24" s="413"/>
      <c r="AK24" s="439"/>
      <c r="AL24" s="348"/>
      <c r="AM24" s="389"/>
      <c r="AN24" s="348"/>
      <c r="AO24" s="348"/>
      <c r="AP24" s="412"/>
      <c r="AQ24" s="4"/>
      <c r="AR24" s="447"/>
      <c r="AS24" s="428"/>
    </row>
    <row r="25" spans="2:45" ht="12.75">
      <c r="B25" s="360">
        <v>9</v>
      </c>
      <c r="C25" s="336" t="str">
        <f>CHOOSE($B25,"Jan","Feb","Mar","Apr","May","Jun","Jul","Aug","Sep","Oct","Nov","Dec")</f>
        <v>Sep</v>
      </c>
      <c r="D25" s="345"/>
      <c r="E25" s="348">
        <f t="array" aca="1" ref="E25" ca="1">SUM(IF((YearlyData_Column_Year=$C$5)*(YearlyData_Column_Month=$B25)*(YearlyData_Column_ExpensesCat=$M$5)*(YearlyData_Column_WeekDay=1),1,0))</f>
        <v>4</v>
      </c>
      <c r="F25" s="348"/>
      <c r="G25" s="348">
        <f t="array" aca="1" ref="G25" ca="1">SUM(IF((YearlyData_Column_Year=$C$5)*(YearlyData_Column_Month=$B25)*(YearlyData_Column_ExpensesCat=$M$5)*(YearlyData_Column_WeekDay=2),1,0))</f>
        <v>5</v>
      </c>
      <c r="H25" s="348"/>
      <c r="I25" s="348">
        <f t="array" aca="1" ref="I25" ca="1">SUM(IF((YearlyData_Column_Year=$C$5)*(YearlyData_Column_Month=$B25)*(YearlyData_Column_ExpensesCat=$M$5)*(YearlyData_Column_WeekDay=3),1,0))</f>
        <v>5</v>
      </c>
      <c r="J25" s="348"/>
      <c r="K25" s="348">
        <f t="array" aca="1" ref="K25" ca="1">SUM(IF((YearlyData_Column_Year=$C$5)*(YearlyData_Column_Month=$B25)*(YearlyData_Column_ExpensesCat=$M$5)*(YearlyData_Column_WeekDay=4),1,0))</f>
        <v>4</v>
      </c>
      <c r="L25" s="348"/>
      <c r="M25" s="348">
        <f t="array" aca="1" ref="M25" ca="1">SUM(IF((YearlyData_Column_Year=$C$5)*(YearlyData_Column_Month=$B25)*(YearlyData_Column_ExpensesCat=$M$5)*(YearlyData_Column_WeekDay=5),1,0))</f>
        <v>4</v>
      </c>
      <c r="N25" s="374"/>
      <c r="O25" s="348"/>
      <c r="P25" s="348">
        <f t="array" aca="1" ref="P25" ca="1">SUM(IF((YearlyData_Column_Year=$C$5)*(YearlyData_Column_Month=$B25)*(YearlyData_Column_ExpensesCat=$M$5)*(YearlyData_Column_WeekDay=6),1,0))</f>
        <v>0</v>
      </c>
      <c r="Q25" s="389"/>
      <c r="R25" s="348"/>
      <c r="S25" s="348">
        <f t="array" aca="1" ref="S25" ca="1">SUM(IF((YearlyData_Column_Year=$C$5)*(YearlyData_Column_Month=$B25)*(YearlyData_Column_ExpensesCat=$M$5)*(YearlyData_Column_WeekDay=7),1,0))</f>
        <v>0</v>
      </c>
      <c r="T25" s="445" t="str">
        <f>CHOOSE($B25,"Jan","Feb","Mar","Apr","May","Jun","Jul","Aug","Sep","Oct","Nov","Dec")</f>
        <v>Sep</v>
      </c>
      <c r="U25" s="4"/>
      <c r="V25" s="361"/>
      <c r="X25" s="427">
        <v>9</v>
      </c>
      <c r="Y25" s="336" t="str">
        <f>CHOOSE($B25,"Jan","Feb","Mar","Apr","May","Jun","Jul","Aug","Sep","Oct","Nov","Dec")</f>
        <v>Sep</v>
      </c>
      <c r="Z25" s="345"/>
      <c r="AA25" s="348">
        <f t="array" aca="1" ref="AA25" ca="1">SUM(IF((YearlyData_Column_Year=$Y$5)*(YearlyData_Column_Month=$X25)*(YearlyData_Column_PaymentCat=$AR$5)*(YearlyData_Column_WeekDay=1),1,0))</f>
        <v>0</v>
      </c>
      <c r="AB25" s="348"/>
      <c r="AC25" s="348">
        <f t="array" aca="1" ref="AC25" ca="1">SUM(IF((YearlyData_Column_Year=$Y$5)*(YearlyData_Column_Month=$X25)*(YearlyData_Column_PaymentCat=$AR$5)*(YearlyData_Column_WeekDay=2),1,0))</f>
        <v>1</v>
      </c>
      <c r="AD25" s="348"/>
      <c r="AE25" s="348">
        <f t="array" aca="1" ref="AE25" ca="1">SUM(IF((YearlyData_Column_Year=$Y$5)*(YearlyData_Column_Month=$X25)*(YearlyData_Column_PaymentCat=$AR$5)*(YearlyData_Column_WeekDay=3),1,0))</f>
        <v>0</v>
      </c>
      <c r="AF25" s="348"/>
      <c r="AG25" s="348">
        <f t="array" aca="1" ref="AG25" ca="1">SUM(IF((YearlyData_Column_Year=$Y$5)*(YearlyData_Column_Month=$X25)*(YearlyData_Column_PaymentCat=$AR$5)*(YearlyData_Column_WeekDay=4),1,0))</f>
        <v>0</v>
      </c>
      <c r="AH25" s="348"/>
      <c r="AI25" s="348">
        <f t="array" aca="1" ref="AI25" ca="1">SUM(IF((YearlyData_Column_Year=$Y$5)*(YearlyData_Column_Month=$X25)*(YearlyData_Column_PaymentCat=$AR$5)*(YearlyData_Column_WeekDay=5),1,0))</f>
        <v>1</v>
      </c>
      <c r="AJ25" s="413"/>
      <c r="AK25" s="439"/>
      <c r="AL25" s="348">
        <f t="array" aca="1" ref="AL25" ca="1">SUM(IF((YearlyData_Column_Year=$Y$5)*(YearlyData_Column_Month=$X25)*(YearlyData_Column_PaymentCat=$AR$5)*(YearlyData_Column_WeekDay=6),1,0))</f>
        <v>1</v>
      </c>
      <c r="AM25" s="389"/>
      <c r="AN25" s="348"/>
      <c r="AO25" s="348">
        <f t="array" aca="1" ref="AO25" ca="1">SUM(IF((YearlyData_Column_Year=$Y$5)*(YearlyData_Column_Month=$X25)*(YearlyData_Column_PaymentCat=$AR$5)*(YearlyData_Column_WeekDay=7),1,0))</f>
        <v>0</v>
      </c>
      <c r="AP25" s="412"/>
      <c r="AQ25" s="4"/>
      <c r="AR25" s="445" t="str">
        <f>CHOOSE($B25,"Jan","Feb","Mar","Apr","May","Jun","Jul","Aug","Sep","Oct","Nov","Dec")</f>
        <v>Sep</v>
      </c>
      <c r="AS25" s="428"/>
    </row>
    <row r="26" spans="2:45" ht="3" customHeight="1">
      <c r="B26" s="360"/>
      <c r="C26" s="320"/>
      <c r="D26" s="202"/>
      <c r="E26" s="348"/>
      <c r="F26" s="348"/>
      <c r="G26" s="348"/>
      <c r="H26" s="348"/>
      <c r="I26" s="348"/>
      <c r="J26" s="348"/>
      <c r="K26" s="348"/>
      <c r="L26" s="348"/>
      <c r="M26" s="348"/>
      <c r="N26" s="374"/>
      <c r="O26" s="348"/>
      <c r="P26" s="348"/>
      <c r="Q26" s="389"/>
      <c r="R26" s="348"/>
      <c r="S26" s="348"/>
      <c r="T26" s="446"/>
      <c r="U26" s="4"/>
      <c r="V26" s="361"/>
      <c r="X26" s="427"/>
      <c r="Y26" s="320"/>
      <c r="Z26" s="202"/>
      <c r="AA26" s="348"/>
      <c r="AB26" s="348"/>
      <c r="AC26" s="348"/>
      <c r="AD26" s="348"/>
      <c r="AE26" s="348"/>
      <c r="AF26" s="348"/>
      <c r="AG26" s="348"/>
      <c r="AH26" s="348"/>
      <c r="AI26" s="348"/>
      <c r="AJ26" s="413"/>
      <c r="AK26" s="439"/>
      <c r="AL26" s="348"/>
      <c r="AM26" s="389"/>
      <c r="AN26" s="348"/>
      <c r="AO26" s="348"/>
      <c r="AP26" s="412"/>
      <c r="AQ26" s="4"/>
      <c r="AR26" s="446"/>
      <c r="AS26" s="428"/>
    </row>
    <row r="27" spans="2:45" ht="12.75">
      <c r="B27" s="360">
        <v>10</v>
      </c>
      <c r="C27" s="336" t="str">
        <f>CHOOSE($B27,"Jan","Feb","Mar","Apr","May","Jun","Jul","Aug","Sep","Oct","Nov","Dec")</f>
        <v>Oct</v>
      </c>
      <c r="D27" s="345"/>
      <c r="E27" s="348">
        <f t="array" aca="1" ref="E27" ca="1">SUM(IF((YearlyData_Column_Year=$C$5)*(YearlyData_Column_Month=$B27)*(YearlyData_Column_ExpensesCat=$M$5)*(YearlyData_Column_WeekDay=1),1,0))</f>
        <v>5</v>
      </c>
      <c r="F27" s="348"/>
      <c r="G27" s="348">
        <f t="array" aca="1" ref="G27" ca="1">SUM(IF((YearlyData_Column_Year=$C$5)*(YearlyData_Column_Month=$B27)*(YearlyData_Column_ExpensesCat=$M$5)*(YearlyData_Column_WeekDay=2),1,0))</f>
        <v>4</v>
      </c>
      <c r="H27" s="348"/>
      <c r="I27" s="348">
        <f t="array" aca="1" ref="I27" ca="1">SUM(IF((YearlyData_Column_Year=$C$5)*(YearlyData_Column_Month=$B27)*(YearlyData_Column_ExpensesCat=$M$5)*(YearlyData_Column_WeekDay=3),1,0))</f>
        <v>4</v>
      </c>
      <c r="J27" s="348"/>
      <c r="K27" s="348">
        <f t="array" aca="1" ref="K27" ca="1">SUM(IF((YearlyData_Column_Year=$C$5)*(YearlyData_Column_Month=$B27)*(YearlyData_Column_ExpensesCat=$M$5)*(YearlyData_Column_WeekDay=4),1,0))</f>
        <v>5</v>
      </c>
      <c r="L27" s="348"/>
      <c r="M27" s="348">
        <f t="array" aca="1" ref="M27" ca="1">SUM(IF((YearlyData_Column_Year=$C$5)*(YearlyData_Column_Month=$B27)*(YearlyData_Column_ExpensesCat=$M$5)*(YearlyData_Column_WeekDay=5),1,0))</f>
        <v>5</v>
      </c>
      <c r="N27" s="374"/>
      <c r="O27" s="348"/>
      <c r="P27" s="348">
        <f t="array" aca="1" ref="P27" ca="1">SUM(IF((YearlyData_Column_Year=$C$5)*(YearlyData_Column_Month=$B27)*(YearlyData_Column_ExpensesCat=$M$5)*(YearlyData_Column_WeekDay=6),1,0))</f>
        <v>0</v>
      </c>
      <c r="Q27" s="389"/>
      <c r="R27" s="348"/>
      <c r="S27" s="348">
        <f t="array" aca="1" ref="S27" ca="1">SUM(IF((YearlyData_Column_Year=$C$5)*(YearlyData_Column_Month=$B27)*(YearlyData_Column_ExpensesCat=$M$5)*(YearlyData_Column_WeekDay=7),1,0))</f>
        <v>0</v>
      </c>
      <c r="T27" s="445" t="str">
        <f>CHOOSE($B27,"Jan","Feb","Mar","Apr","May","Jun","Jul","Aug","Sep","Oct","Nov","Dec")</f>
        <v>Oct</v>
      </c>
      <c r="U27" s="4"/>
      <c r="V27" s="361"/>
      <c r="X27" s="427">
        <v>10</v>
      </c>
      <c r="Y27" s="336" t="str">
        <f>CHOOSE($B27,"Jan","Feb","Mar","Apr","May","Jun","Jul","Aug","Sep","Oct","Nov","Dec")</f>
        <v>Oct</v>
      </c>
      <c r="Z27" s="345"/>
      <c r="AA27" s="348">
        <f t="array" aca="1" ref="AA27" ca="1">SUM(IF((YearlyData_Column_Year=$Y$5)*(YearlyData_Column_Month=$X27)*(YearlyData_Column_PaymentCat=$AR$5)*(YearlyData_Column_WeekDay=1),1,0))</f>
        <v>1</v>
      </c>
      <c r="AB27" s="348"/>
      <c r="AC27" s="348">
        <f t="array" aca="1" ref="AC27" ca="1">SUM(IF((YearlyData_Column_Year=$Y$5)*(YearlyData_Column_Month=$X27)*(YearlyData_Column_PaymentCat=$AR$5)*(YearlyData_Column_WeekDay=2),1,0))</f>
        <v>0</v>
      </c>
      <c r="AD27" s="348"/>
      <c r="AE27" s="348">
        <f t="array" aca="1" ref="AE27" ca="1">SUM(IF((YearlyData_Column_Year=$Y$5)*(YearlyData_Column_Month=$X27)*(YearlyData_Column_PaymentCat=$AR$5)*(YearlyData_Column_WeekDay=3),1,0))</f>
        <v>0</v>
      </c>
      <c r="AF27" s="348"/>
      <c r="AG27" s="348">
        <f t="array" aca="1" ref="AG27" ca="1">SUM(IF((YearlyData_Column_Year=$Y$5)*(YearlyData_Column_Month=$X27)*(YearlyData_Column_PaymentCat=$AR$5)*(YearlyData_Column_WeekDay=4),1,0))</f>
        <v>0</v>
      </c>
      <c r="AH27" s="348"/>
      <c r="AI27" s="348">
        <f t="array" aca="1" ref="AI27" ca="1">SUM(IF((YearlyData_Column_Year=$Y$5)*(YearlyData_Column_Month=$X27)*(YearlyData_Column_PaymentCat=$AR$5)*(YearlyData_Column_WeekDay=5),1,0))</f>
        <v>5</v>
      </c>
      <c r="AJ27" s="413"/>
      <c r="AK27" s="439"/>
      <c r="AL27" s="348">
        <f t="array" aca="1" ref="AL27" ca="1">SUM(IF((YearlyData_Column_Year=$Y$5)*(YearlyData_Column_Month=$X27)*(YearlyData_Column_PaymentCat=$AR$5)*(YearlyData_Column_WeekDay=6),1,0))</f>
        <v>1</v>
      </c>
      <c r="AM27" s="389"/>
      <c r="AN27" s="348"/>
      <c r="AO27" s="348">
        <f t="array" aca="1" ref="AO27" ca="1">SUM(IF((YearlyData_Column_Year=$Y$5)*(YearlyData_Column_Month=$X27)*(YearlyData_Column_PaymentCat=$AR$5)*(YearlyData_Column_WeekDay=7),1,0))</f>
        <v>1</v>
      </c>
      <c r="AP27" s="412"/>
      <c r="AQ27" s="4"/>
      <c r="AR27" s="445" t="str">
        <f>CHOOSE($B27,"Jan","Feb","Mar","Apr","May","Jun","Jul","Aug","Sep","Oct","Nov","Dec")</f>
        <v>Oct</v>
      </c>
      <c r="AS27" s="428"/>
    </row>
    <row r="28" spans="2:45" ht="3" customHeight="1">
      <c r="B28" s="360"/>
      <c r="C28" s="320"/>
      <c r="D28" s="202"/>
      <c r="E28" s="348"/>
      <c r="F28" s="348"/>
      <c r="G28" s="348"/>
      <c r="H28" s="348"/>
      <c r="I28" s="348"/>
      <c r="J28" s="348"/>
      <c r="K28" s="348"/>
      <c r="L28" s="348"/>
      <c r="M28" s="348"/>
      <c r="N28" s="374"/>
      <c r="O28" s="348"/>
      <c r="P28" s="348"/>
      <c r="Q28" s="389"/>
      <c r="R28" s="348"/>
      <c r="S28" s="348"/>
      <c r="T28" s="446"/>
      <c r="U28" s="4"/>
      <c r="V28" s="361"/>
      <c r="X28" s="427"/>
      <c r="Y28" s="320"/>
      <c r="Z28" s="202"/>
      <c r="AA28" s="348"/>
      <c r="AB28" s="348"/>
      <c r="AC28" s="348"/>
      <c r="AD28" s="348"/>
      <c r="AE28" s="348"/>
      <c r="AF28" s="348"/>
      <c r="AG28" s="348"/>
      <c r="AH28" s="348"/>
      <c r="AI28" s="348"/>
      <c r="AJ28" s="413"/>
      <c r="AK28" s="439"/>
      <c r="AL28" s="348"/>
      <c r="AM28" s="389"/>
      <c r="AN28" s="348"/>
      <c r="AO28" s="348"/>
      <c r="AP28" s="412"/>
      <c r="AQ28" s="4"/>
      <c r="AR28" s="446"/>
      <c r="AS28" s="428"/>
    </row>
    <row r="29" spans="2:45" ht="12.75">
      <c r="B29" s="360">
        <v>11</v>
      </c>
      <c r="C29" s="336" t="str">
        <f>CHOOSE($B29,"Jan","Feb","Mar","Apr","May","Jun","Jul","Aug","Sep","Oct","Nov","Dec")</f>
        <v>Nov</v>
      </c>
      <c r="D29" s="345"/>
      <c r="E29" s="348">
        <f t="array" aca="1" ref="E29" ca="1">SUM(IF((YearlyData_Column_Year=$C$5)*(YearlyData_Column_Month=$B29)*(YearlyData_Column_ExpensesCat=$M$5)*(YearlyData_Column_WeekDay=1),1,0))</f>
        <v>6</v>
      </c>
      <c r="F29" s="348"/>
      <c r="G29" s="348">
        <f t="array" aca="1" ref="G29" ca="1">SUM(IF((YearlyData_Column_Year=$C$5)*(YearlyData_Column_Month=$B29)*(YearlyData_Column_ExpensesCat=$M$5)*(YearlyData_Column_WeekDay=2),1,0))</f>
        <v>4</v>
      </c>
      <c r="H29" s="348"/>
      <c r="I29" s="348">
        <f t="array" aca="1" ref="I29" ca="1">SUM(IF((YearlyData_Column_Year=$C$5)*(YearlyData_Column_Month=$B29)*(YearlyData_Column_ExpensesCat=$M$5)*(YearlyData_Column_WeekDay=3),1,0))</f>
        <v>4</v>
      </c>
      <c r="J29" s="348"/>
      <c r="K29" s="348">
        <f t="array" aca="1" ref="K29" ca="1">SUM(IF((YearlyData_Column_Year=$C$5)*(YearlyData_Column_Month=$B29)*(YearlyData_Column_ExpensesCat=$M$5)*(YearlyData_Column_WeekDay=4),1,0))</f>
        <v>4</v>
      </c>
      <c r="L29" s="348"/>
      <c r="M29" s="348">
        <f t="array" aca="1" ref="M29" ca="1">SUM(IF((YearlyData_Column_Year=$C$5)*(YearlyData_Column_Month=$B29)*(YearlyData_Column_ExpensesCat=$M$5)*(YearlyData_Column_WeekDay=5),1,0))</f>
        <v>4</v>
      </c>
      <c r="N29" s="374"/>
      <c r="O29" s="348"/>
      <c r="P29" s="348">
        <f t="array" aca="1" ref="P29" ca="1">SUM(IF((YearlyData_Column_Year=$C$5)*(YearlyData_Column_Month=$B29)*(YearlyData_Column_ExpensesCat=$M$5)*(YearlyData_Column_WeekDay=6),1,0))</f>
        <v>0</v>
      </c>
      <c r="Q29" s="389"/>
      <c r="R29" s="348"/>
      <c r="S29" s="348">
        <f t="array" aca="1" ref="S29" ca="1">SUM(IF((YearlyData_Column_Year=$C$5)*(YearlyData_Column_Month=$B29)*(YearlyData_Column_ExpensesCat=$M$5)*(YearlyData_Column_WeekDay=7),1,0))</f>
        <v>0</v>
      </c>
      <c r="T29" s="445" t="str">
        <f>CHOOSE($B29,"Jan","Feb","Mar","Apr","May","Jun","Jul","Aug","Sep","Oct","Nov","Dec")</f>
        <v>Nov</v>
      </c>
      <c r="U29" s="4"/>
      <c r="V29" s="361"/>
      <c r="X29" s="427">
        <v>11</v>
      </c>
      <c r="Y29" s="336" t="str">
        <f>CHOOSE($B29,"Jan","Feb","Mar","Apr","May","Jun","Jul","Aug","Sep","Oct","Nov","Dec")</f>
        <v>Nov</v>
      </c>
      <c r="Z29" s="345"/>
      <c r="AA29" s="348">
        <f t="array" aca="1" ref="AA29" ca="1">SUM(IF((YearlyData_Column_Year=$Y$5)*(YearlyData_Column_Month=$X29)*(YearlyData_Column_PaymentCat=$AR$5)*(YearlyData_Column_WeekDay=1),1,0))</f>
        <v>4</v>
      </c>
      <c r="AB29" s="348"/>
      <c r="AC29" s="348">
        <f t="array" aca="1" ref="AC29" ca="1">SUM(IF((YearlyData_Column_Year=$Y$5)*(YearlyData_Column_Month=$X29)*(YearlyData_Column_PaymentCat=$AR$5)*(YearlyData_Column_WeekDay=2),1,0))</f>
        <v>1</v>
      </c>
      <c r="AD29" s="348"/>
      <c r="AE29" s="348">
        <f t="array" aca="1" ref="AE29" ca="1">SUM(IF((YearlyData_Column_Year=$Y$5)*(YearlyData_Column_Month=$X29)*(YearlyData_Column_PaymentCat=$AR$5)*(YearlyData_Column_WeekDay=3),1,0))</f>
        <v>0</v>
      </c>
      <c r="AF29" s="348"/>
      <c r="AG29" s="348">
        <f t="array" aca="1" ref="AG29" ca="1">SUM(IF((YearlyData_Column_Year=$Y$5)*(YearlyData_Column_Month=$X29)*(YearlyData_Column_PaymentCat=$AR$5)*(YearlyData_Column_WeekDay=4),1,0))</f>
        <v>0</v>
      </c>
      <c r="AH29" s="348"/>
      <c r="AI29" s="348">
        <f t="array" aca="1" ref="AI29" ca="1">SUM(IF((YearlyData_Column_Year=$Y$5)*(YearlyData_Column_Month=$X29)*(YearlyData_Column_PaymentCat=$AR$5)*(YearlyData_Column_WeekDay=5),1,0))</f>
        <v>1</v>
      </c>
      <c r="AJ29" s="413"/>
      <c r="AK29" s="439"/>
      <c r="AL29" s="348">
        <f t="array" aca="1" ref="AL29" ca="1">SUM(IF((YearlyData_Column_Year=$Y$5)*(YearlyData_Column_Month=$X29)*(YearlyData_Column_PaymentCat=$AR$5)*(YearlyData_Column_WeekDay=6),1,0))</f>
        <v>2</v>
      </c>
      <c r="AM29" s="389"/>
      <c r="AN29" s="348"/>
      <c r="AO29" s="348">
        <f t="array" aca="1" ref="AO29" ca="1">SUM(IF((YearlyData_Column_Year=$Y$5)*(YearlyData_Column_Month=$X29)*(YearlyData_Column_PaymentCat=$AR$5)*(YearlyData_Column_WeekDay=7),1,0))</f>
        <v>1</v>
      </c>
      <c r="AP29" s="412"/>
      <c r="AQ29" s="4"/>
      <c r="AR29" s="445" t="str">
        <f>CHOOSE($B29,"Jan","Feb","Mar","Apr","May","Jun","Jul","Aug","Sep","Oct","Nov","Dec")</f>
        <v>Nov</v>
      </c>
      <c r="AS29" s="428"/>
    </row>
    <row r="30" spans="2:45" ht="3" customHeight="1">
      <c r="B30" s="360"/>
      <c r="C30" s="321"/>
      <c r="D30" s="346"/>
      <c r="E30" s="348"/>
      <c r="F30" s="348"/>
      <c r="G30" s="348"/>
      <c r="H30" s="348"/>
      <c r="I30" s="348"/>
      <c r="J30" s="348"/>
      <c r="K30" s="348"/>
      <c r="L30" s="348"/>
      <c r="M30" s="348"/>
      <c r="N30" s="374"/>
      <c r="O30" s="348"/>
      <c r="P30" s="348"/>
      <c r="Q30" s="389"/>
      <c r="R30" s="348"/>
      <c r="S30" s="348"/>
      <c r="T30" s="447"/>
      <c r="U30" s="4"/>
      <c r="V30" s="361"/>
      <c r="X30" s="427"/>
      <c r="Y30" s="321"/>
      <c r="Z30" s="346"/>
      <c r="AA30" s="348"/>
      <c r="AB30" s="348"/>
      <c r="AC30" s="348"/>
      <c r="AD30" s="348"/>
      <c r="AE30" s="348"/>
      <c r="AF30" s="348"/>
      <c r="AG30" s="348"/>
      <c r="AH30" s="348"/>
      <c r="AI30" s="348"/>
      <c r="AJ30" s="413"/>
      <c r="AK30" s="439"/>
      <c r="AL30" s="348"/>
      <c r="AM30" s="389"/>
      <c r="AN30" s="348"/>
      <c r="AO30" s="348"/>
      <c r="AP30" s="412"/>
      <c r="AQ30" s="4"/>
      <c r="AR30" s="447"/>
      <c r="AS30" s="428"/>
    </row>
    <row r="31" spans="2:45" ht="12.75">
      <c r="B31" s="360">
        <v>12</v>
      </c>
      <c r="C31" s="336" t="str">
        <f>CHOOSE($B31,"Jan","Feb","Mar","Apr","May","Jun","Jul","Aug","Sep","Oct","Nov","Dec")</f>
        <v>Dec</v>
      </c>
      <c r="D31" s="345"/>
      <c r="E31" s="348">
        <f t="array" aca="1" ref="E31" ca="1">SUM(IF((YearlyData_Column_Year=$C$5)*(YearlyData_Column_Month=$B31)*(YearlyData_Column_ExpensesCat=$M$5)*(YearlyData_Column_WeekDay=1),1,0))</f>
        <v>5</v>
      </c>
      <c r="F31" s="348"/>
      <c r="G31" s="348">
        <f t="array" aca="1" ref="G31" ca="1">SUM(IF((YearlyData_Column_Year=$C$5)*(YearlyData_Column_Month=$B31)*(YearlyData_Column_ExpensesCat=$M$5)*(YearlyData_Column_WeekDay=2),1,0))</f>
        <v>4</v>
      </c>
      <c r="H31" s="348"/>
      <c r="I31" s="348">
        <f t="array" aca="1" ref="I31" ca="1">SUM(IF((YearlyData_Column_Year=$C$5)*(YearlyData_Column_Month=$B31)*(YearlyData_Column_ExpensesCat=$M$5)*(YearlyData_Column_WeekDay=3),1,0))</f>
        <v>4</v>
      </c>
      <c r="J31" s="348"/>
      <c r="K31" s="348">
        <f t="array" aca="1" ref="K31" ca="1">SUM(IF((YearlyData_Column_Year=$C$5)*(YearlyData_Column_Month=$B31)*(YearlyData_Column_ExpensesCat=$M$5)*(YearlyData_Column_WeekDay=4),1,0))</f>
        <v>4</v>
      </c>
      <c r="L31" s="348"/>
      <c r="M31" s="348">
        <f t="array" aca="1" ref="M31" ca="1">SUM(IF((YearlyData_Column_Year=$C$5)*(YearlyData_Column_Month=$B31)*(YearlyData_Column_ExpensesCat=$M$5)*(YearlyData_Column_WeekDay=5),1,0))</f>
        <v>4</v>
      </c>
      <c r="N31" s="374"/>
      <c r="O31" s="348"/>
      <c r="P31" s="348">
        <f t="array" aca="1" ref="P31" ca="1">SUM(IF((YearlyData_Column_Year=$C$5)*(YearlyData_Column_Month=$B31)*(YearlyData_Column_ExpensesCat=$M$5)*(YearlyData_Column_WeekDay=6),1,0))</f>
        <v>0</v>
      </c>
      <c r="Q31" s="389"/>
      <c r="R31" s="348"/>
      <c r="S31" s="348">
        <f t="array" aca="1" ref="S31" ca="1">SUM(IF((YearlyData_Column_Year=$C$5)*(YearlyData_Column_Month=$B31)*(YearlyData_Column_ExpensesCat=$M$5)*(YearlyData_Column_WeekDay=7),1,0))</f>
        <v>0</v>
      </c>
      <c r="T31" s="445" t="str">
        <f>CHOOSE($B31,"Jan","Feb","Mar","Apr","May","Jun","Jul","Aug","Sep","Oct","Nov","Dec")</f>
        <v>Dec</v>
      </c>
      <c r="U31" s="4"/>
      <c r="V31" s="361"/>
      <c r="X31" s="427">
        <v>12</v>
      </c>
      <c r="Y31" s="336" t="str">
        <f>CHOOSE($B31,"Jan","Feb","Mar","Apr","May","Jun","Jul","Aug","Sep","Oct","Nov","Dec")</f>
        <v>Dec</v>
      </c>
      <c r="Z31" s="345"/>
      <c r="AA31" s="348">
        <f t="array" aca="1" ref="AA31" ca="1">SUM(IF((YearlyData_Column_Year=$Y$5)*(YearlyData_Column_Month=$X31)*(YearlyData_Column_PaymentCat=$AR$5)*(YearlyData_Column_WeekDay=1),1,0))</f>
        <v>2</v>
      </c>
      <c r="AB31" s="348"/>
      <c r="AC31" s="348">
        <f t="array" aca="1" ref="AC31" ca="1">SUM(IF((YearlyData_Column_Year=$Y$5)*(YearlyData_Column_Month=$X31)*(YearlyData_Column_PaymentCat=$AR$5)*(YearlyData_Column_WeekDay=2),1,0))</f>
        <v>5</v>
      </c>
      <c r="AD31" s="348"/>
      <c r="AE31" s="348">
        <f t="array" aca="1" ref="AE31" ca="1">SUM(IF((YearlyData_Column_Year=$Y$5)*(YearlyData_Column_Month=$X31)*(YearlyData_Column_PaymentCat=$AR$5)*(YearlyData_Column_WeekDay=3),1,0))</f>
        <v>1</v>
      </c>
      <c r="AF31" s="348"/>
      <c r="AG31" s="348">
        <f t="array" aca="1" ref="AG31" ca="1">SUM(IF((YearlyData_Column_Year=$Y$5)*(YearlyData_Column_Month=$X31)*(YearlyData_Column_PaymentCat=$AR$5)*(YearlyData_Column_WeekDay=4),1,0))</f>
        <v>1</v>
      </c>
      <c r="AH31" s="348"/>
      <c r="AI31" s="348">
        <f t="array" aca="1" ref="AI31" ca="1">SUM(IF((YearlyData_Column_Year=$Y$5)*(YearlyData_Column_Month=$X31)*(YearlyData_Column_PaymentCat=$AR$5)*(YearlyData_Column_WeekDay=5),1,0))</f>
        <v>1</v>
      </c>
      <c r="AJ31" s="413"/>
      <c r="AK31" s="440"/>
      <c r="AL31" s="348">
        <f t="array" aca="1" ref="AL31" ca="1">SUM(IF((YearlyData_Column_Year=$Y$5)*(YearlyData_Column_Month=$X31)*(YearlyData_Column_PaymentCat=$AR$5)*(YearlyData_Column_WeekDay=6),1,0))</f>
        <v>3</v>
      </c>
      <c r="AM31" s="442"/>
      <c r="AN31" s="441"/>
      <c r="AO31" s="348">
        <f t="array" aca="1" ref="AO31" ca="1">SUM(IF((YearlyData_Column_Year=$Y$5)*(YearlyData_Column_Month=$X31)*(YearlyData_Column_PaymentCat=$AR$5)*(YearlyData_Column_WeekDay=7),1,0))</f>
        <v>4</v>
      </c>
      <c r="AP31" s="415"/>
      <c r="AQ31" s="4"/>
      <c r="AR31" s="445" t="str">
        <f>CHOOSE($B31,"Jan","Feb","Mar","Apr","May","Jun","Jul","Aug","Sep","Oct","Nov","Dec")</f>
        <v>Dec</v>
      </c>
      <c r="AS31" s="428"/>
    </row>
    <row r="32" spans="2:45" ht="3" customHeight="1">
      <c r="B32" s="364"/>
      <c r="C32" s="365"/>
      <c r="D32" s="366"/>
      <c r="E32" s="367"/>
      <c r="F32" s="367"/>
      <c r="G32" s="367"/>
      <c r="H32" s="367"/>
      <c r="I32" s="367"/>
      <c r="J32" s="367"/>
      <c r="K32" s="367"/>
      <c r="L32" s="367"/>
      <c r="M32" s="367"/>
      <c r="N32" s="367"/>
      <c r="O32" s="367"/>
      <c r="P32" s="376"/>
      <c r="Q32" s="367"/>
      <c r="R32" s="367"/>
      <c r="S32" s="367"/>
      <c r="T32" s="432"/>
      <c r="U32" s="367"/>
      <c r="V32" s="368"/>
      <c r="X32" s="431"/>
      <c r="Y32" s="432"/>
      <c r="Z32" s="433"/>
      <c r="AA32" s="434"/>
      <c r="AB32" s="434"/>
      <c r="AC32" s="434"/>
      <c r="AD32" s="434"/>
      <c r="AE32" s="434"/>
      <c r="AF32" s="434"/>
      <c r="AG32" s="434"/>
      <c r="AH32" s="434"/>
      <c r="AI32" s="434"/>
      <c r="AJ32" s="434"/>
      <c r="AK32" s="434"/>
      <c r="AL32" s="435"/>
      <c r="AM32" s="434"/>
      <c r="AN32" s="434"/>
      <c r="AO32" s="434"/>
      <c r="AP32" s="434"/>
      <c r="AQ32" s="434"/>
      <c r="AR32" s="432"/>
      <c r="AS32" s="436"/>
    </row>
    <row r="33" spans="2:46">
      <c r="C33" s="325"/>
      <c r="D33" s="31"/>
      <c r="T33" s="323"/>
      <c r="Y33" s="325"/>
      <c r="Z33" s="31"/>
      <c r="AO33" s="4"/>
      <c r="AP33" s="4"/>
      <c r="AQ33" s="4"/>
      <c r="AR33" s="323"/>
      <c r="AS33" s="4"/>
      <c r="AT33" s="4"/>
    </row>
    <row r="34" spans="2:46" ht="3" customHeight="1">
      <c r="B34" s="381"/>
      <c r="C34" s="382"/>
      <c r="D34" s="57"/>
      <c r="E34" s="58"/>
      <c r="F34" s="58"/>
      <c r="G34" s="58"/>
      <c r="H34" s="58"/>
      <c r="I34" s="58"/>
      <c r="J34" s="377"/>
      <c r="T34" s="319"/>
      <c r="X34" s="393"/>
      <c r="Y34" s="394"/>
      <c r="Z34" s="395"/>
      <c r="AA34" s="396"/>
      <c r="AB34" s="396"/>
      <c r="AC34" s="396"/>
      <c r="AD34" s="396"/>
      <c r="AE34" s="397"/>
      <c r="AF34" s="4"/>
      <c r="AG34" s="4"/>
      <c r="AO34" s="4"/>
      <c r="AP34" s="4"/>
      <c r="AQ34" s="4"/>
      <c r="AR34" s="319"/>
      <c r="AS34" s="4"/>
      <c r="AT34" s="4"/>
    </row>
    <row r="35" spans="2:46">
      <c r="B35" s="383"/>
      <c r="C35" s="386"/>
      <c r="D35" s="386" t="s">
        <v>260</v>
      </c>
      <c r="E35" s="386"/>
      <c r="F35" s="4"/>
      <c r="G35" s="4"/>
      <c r="H35" s="4"/>
      <c r="I35" s="4"/>
      <c r="J35" s="352"/>
      <c r="T35" s="386"/>
      <c r="X35" s="398"/>
      <c r="Y35" s="386"/>
      <c r="Z35" s="386" t="s">
        <v>260</v>
      </c>
      <c r="AA35" s="386"/>
      <c r="AB35" s="4"/>
      <c r="AC35" s="4"/>
      <c r="AD35" s="4"/>
      <c r="AE35" s="399"/>
      <c r="AF35" s="4"/>
      <c r="AG35" s="4"/>
      <c r="AO35" s="4"/>
      <c r="AP35" s="4"/>
      <c r="AQ35" s="4"/>
      <c r="AR35" s="386"/>
      <c r="AS35" s="4"/>
      <c r="AT35" s="4"/>
    </row>
    <row r="36" spans="2:46" ht="3" customHeight="1">
      <c r="B36" s="383"/>
      <c r="C36" s="319"/>
      <c r="D36" s="7"/>
      <c r="E36" s="4"/>
      <c r="F36" s="4"/>
      <c r="G36" s="4"/>
      <c r="H36" s="4"/>
      <c r="I36" s="4"/>
      <c r="J36" s="352"/>
      <c r="T36" s="319"/>
      <c r="X36" s="398"/>
      <c r="Y36" s="319"/>
      <c r="Z36" s="7"/>
      <c r="AA36" s="4"/>
      <c r="AB36" s="4"/>
      <c r="AC36" s="4"/>
      <c r="AD36" s="4"/>
      <c r="AE36" s="399"/>
      <c r="AF36" s="4"/>
      <c r="AG36" s="4"/>
      <c r="AO36" s="4"/>
      <c r="AP36" s="4"/>
      <c r="AQ36" s="4"/>
      <c r="AR36" s="319"/>
      <c r="AS36" s="4"/>
      <c r="AT36" s="4"/>
    </row>
    <row r="37" spans="2:46">
      <c r="B37" s="383"/>
      <c r="C37" s="505" t="s">
        <v>259</v>
      </c>
      <c r="D37" s="7"/>
      <c r="E37" s="390" t="s">
        <v>261</v>
      </c>
      <c r="F37" s="4"/>
      <c r="G37" s="4"/>
      <c r="H37" s="4"/>
      <c r="I37" s="4"/>
      <c r="J37" s="352"/>
      <c r="T37" s="406"/>
      <c r="X37" s="398"/>
      <c r="Y37" s="406" t="s">
        <v>259</v>
      </c>
      <c r="Z37" s="7"/>
      <c r="AA37" s="390" t="s">
        <v>266</v>
      </c>
      <c r="AB37" s="4"/>
      <c r="AC37" s="4"/>
      <c r="AD37" s="4"/>
      <c r="AE37" s="399"/>
      <c r="AF37" s="4"/>
      <c r="AG37" s="4"/>
      <c r="AO37" s="4"/>
      <c r="AP37" s="4"/>
      <c r="AQ37" s="4"/>
      <c r="AR37" s="406"/>
      <c r="AS37" s="4"/>
      <c r="AT37" s="4"/>
    </row>
    <row r="38" spans="2:46">
      <c r="B38" s="383"/>
      <c r="C38" s="379" t="s">
        <v>259</v>
      </c>
      <c r="D38" s="7"/>
      <c r="E38" s="390" t="s">
        <v>262</v>
      </c>
      <c r="F38" s="4"/>
      <c r="G38" s="4"/>
      <c r="H38" s="4"/>
      <c r="I38" s="4"/>
      <c r="J38" s="352"/>
      <c r="T38" s="405"/>
      <c r="X38" s="398"/>
      <c r="Y38" s="405" t="s">
        <v>259</v>
      </c>
      <c r="Z38" s="7"/>
      <c r="AA38" s="390" t="s">
        <v>267</v>
      </c>
      <c r="AB38" s="4"/>
      <c r="AC38" s="4"/>
      <c r="AD38" s="4"/>
      <c r="AE38" s="399"/>
      <c r="AF38" s="4"/>
      <c r="AG38" s="4"/>
      <c r="AO38" s="4"/>
      <c r="AP38" s="4"/>
      <c r="AQ38" s="4"/>
      <c r="AR38" s="405"/>
      <c r="AS38" s="4"/>
      <c r="AT38" s="4"/>
    </row>
    <row r="39" spans="2:46">
      <c r="B39" s="383"/>
      <c r="C39" s="506" t="s">
        <v>259</v>
      </c>
      <c r="D39" s="7"/>
      <c r="E39" s="390" t="s">
        <v>263</v>
      </c>
      <c r="F39" s="4"/>
      <c r="G39" s="4"/>
      <c r="H39" s="4"/>
      <c r="I39" s="4"/>
      <c r="J39" s="352"/>
      <c r="T39" s="407"/>
      <c r="X39" s="398"/>
      <c r="Y39" s="407" t="s">
        <v>259</v>
      </c>
      <c r="Z39" s="7"/>
      <c r="AA39" s="390" t="s">
        <v>268</v>
      </c>
      <c r="AB39" s="4"/>
      <c r="AC39" s="4"/>
      <c r="AD39" s="4"/>
      <c r="AE39" s="399"/>
      <c r="AF39" s="4"/>
      <c r="AG39" s="4"/>
      <c r="AO39" s="4"/>
      <c r="AP39" s="4"/>
      <c r="AQ39" s="4"/>
      <c r="AR39" s="407"/>
      <c r="AS39" s="4"/>
      <c r="AT39" s="4"/>
    </row>
    <row r="40" spans="2:46">
      <c r="B40" s="383"/>
      <c r="C40" s="380" t="s">
        <v>259</v>
      </c>
      <c r="D40" s="7"/>
      <c r="E40" s="390" t="s">
        <v>264</v>
      </c>
      <c r="F40" s="4"/>
      <c r="G40" s="4"/>
      <c r="H40" s="4"/>
      <c r="I40" s="4"/>
      <c r="J40" s="352"/>
      <c r="T40" s="319"/>
      <c r="X40" s="400"/>
      <c r="Y40" s="401"/>
      <c r="Z40" s="402"/>
      <c r="AA40" s="403"/>
      <c r="AB40" s="403"/>
      <c r="AC40" s="403"/>
      <c r="AD40" s="403"/>
      <c r="AE40" s="404"/>
      <c r="AF40" s="4"/>
      <c r="AG40" s="4"/>
      <c r="AO40" s="4"/>
      <c r="AP40" s="4"/>
      <c r="AQ40" s="4"/>
      <c r="AR40" s="319"/>
      <c r="AS40" s="4"/>
      <c r="AT40" s="4"/>
    </row>
    <row r="41" spans="2:46">
      <c r="B41" s="384"/>
      <c r="C41" s="385"/>
      <c r="D41" s="72"/>
      <c r="E41" s="73"/>
      <c r="F41" s="73"/>
      <c r="G41" s="73"/>
      <c r="H41" s="73"/>
      <c r="I41" s="73"/>
      <c r="J41" s="378"/>
      <c r="T41" s="319"/>
      <c r="X41" s="4"/>
      <c r="AF41" s="4"/>
      <c r="AG41" s="4"/>
      <c r="AO41" s="4"/>
      <c r="AP41" s="4"/>
      <c r="AQ41" s="4"/>
      <c r="AR41" s="319"/>
      <c r="AS41" s="4"/>
      <c r="AT41" s="4"/>
    </row>
    <row r="42" spans="2:46">
      <c r="T42" s="319"/>
      <c r="X42" s="4"/>
      <c r="AO42" s="4"/>
      <c r="AP42" s="4"/>
      <c r="AQ42" s="4"/>
      <c r="AR42" s="319"/>
      <c r="AS42" s="4"/>
      <c r="AT42" s="4"/>
    </row>
  </sheetData>
  <sheetProtection sheet="1" objects="1" scenarios="1" selectLockedCells="1"/>
  <mergeCells count="1">
    <mergeCell ref="M5:T5"/>
  </mergeCells>
  <conditionalFormatting sqref="E9:S31">
    <cfRule type="cellIs" dxfId="8" priority="20" operator="greaterThan">
      <formula>3</formula>
    </cfRule>
    <cfRule type="cellIs" dxfId="7" priority="21" operator="equal">
      <formula>3</formula>
    </cfRule>
    <cfRule type="cellIs" dxfId="6" priority="22" operator="equal">
      <formula>2</formula>
    </cfRule>
    <cfRule type="cellIs" dxfId="5" priority="23" operator="equal">
      <formula>1</formula>
    </cfRule>
  </conditionalFormatting>
  <conditionalFormatting sqref="AA9:AI31 AL9:AL31 AO9:AO31">
    <cfRule type="cellIs" dxfId="4" priority="2" stopIfTrue="1" operator="equal">
      <formula>0</formula>
    </cfRule>
    <cfRule type="cellIs" dxfId="3" priority="3" stopIfTrue="1" operator="greaterThan">
      <formula>5</formula>
    </cfRule>
    <cfRule type="cellIs" dxfId="2" priority="4" stopIfTrue="1" operator="greaterThanOrEqual">
      <formula>3</formula>
    </cfRule>
    <cfRule type="cellIs" dxfId="1" priority="5" stopIfTrue="1" operator="greaterThanOrEqual">
      <formula>1</formula>
    </cfRule>
  </conditionalFormatting>
  <conditionalFormatting sqref="U9:V31 E9:M31 P9:P31 S9:S31">
    <cfRule type="cellIs" dxfId="0" priority="1" stopIfTrue="1" operator="equal">
      <formula>0</formula>
    </cfRule>
  </conditionalFormatting>
  <dataValidations count="3">
    <dataValidation type="list" allowBlank="1" showInputMessage="1" showErrorMessage="1" sqref="Y5 C5">
      <formula1>Year</formula1>
    </dataValidation>
    <dataValidation type="list" allowBlank="1" showInputMessage="1" showErrorMessage="1" sqref="AR5">
      <formula1>PaymentCAT</formula1>
    </dataValidation>
    <dataValidation type="list" allowBlank="1" showInputMessage="1" showErrorMessage="1" sqref="M5">
      <formula1>ExpensesCat_Column_ExpensesCAT</formula1>
    </dataValidation>
  </dataValidations>
  <pageMargins left="0.7" right="0.7" top="0.75" bottom="0.75" header="0.3" footer="0.3"/>
  <pageSetup paperSize="9" orientation="portrait" horizontalDpi="4294967293" verticalDpi="0" r:id="rId1"/>
</worksheet>
</file>

<file path=xl/worksheets/sheet7.xml><?xml version="1.0" encoding="utf-8"?>
<worksheet xmlns="http://schemas.openxmlformats.org/spreadsheetml/2006/main" xmlns:r="http://schemas.openxmlformats.org/officeDocument/2006/relationships">
  <sheetPr codeName="Sheet3"/>
  <dimension ref="A1:O14"/>
  <sheetViews>
    <sheetView workbookViewId="0">
      <selection activeCell="F3" sqref="F3"/>
    </sheetView>
  </sheetViews>
  <sheetFormatPr defaultRowHeight="15"/>
  <cols>
    <col min="1" max="1" width="5.28515625" style="171" customWidth="1"/>
    <col min="2" max="2" width="8" customWidth="1"/>
    <col min="3" max="3" width="9.140625" style="174"/>
    <col min="4" max="4" width="9.140625" style="173"/>
    <col min="5" max="5" width="14.5703125" customWidth="1"/>
    <col min="6" max="6" width="9.140625" style="174"/>
    <col min="7" max="7" width="9.140625" style="173"/>
    <col min="9" max="9" width="5.28515625" style="171" customWidth="1"/>
    <col min="10" max="10" width="8" customWidth="1"/>
    <col min="11" max="11" width="9.140625" style="174"/>
    <col min="12" max="12" width="9.140625" style="173"/>
    <col min="14" max="14" width="9.140625" style="174"/>
    <col min="15" max="15" width="9.140625" style="510"/>
  </cols>
  <sheetData>
    <row r="1" spans="1:15">
      <c r="A1" s="743" t="s">
        <v>208</v>
      </c>
      <c r="B1" s="743"/>
      <c r="C1" s="743"/>
      <c r="D1" s="743"/>
      <c r="F1" s="180" t="str">
        <f>'1. Current Month Spending Trend'!$E$23</f>
        <v>Home</v>
      </c>
      <c r="G1" s="178"/>
      <c r="I1" s="743" t="s">
        <v>350</v>
      </c>
      <c r="J1" s="743"/>
      <c r="K1" s="743"/>
      <c r="L1" s="743"/>
      <c r="N1" s="180" t="str">
        <f>'2. Avg. Monthly Spending Trend'!E24</f>
        <v>Home</v>
      </c>
      <c r="O1" s="507"/>
    </row>
    <row r="2" spans="1:15" s="169" customFormat="1">
      <c r="A2" s="170" t="s">
        <v>205</v>
      </c>
      <c r="B2" s="169" t="s">
        <v>1</v>
      </c>
      <c r="C2" s="172">
        <f>D2-1</f>
        <v>2009</v>
      </c>
      <c r="D2" s="172">
        <v>2010</v>
      </c>
      <c r="F2" s="179">
        <f>G2-1</f>
        <v>2009</v>
      </c>
      <c r="G2" s="179">
        <v>2010</v>
      </c>
      <c r="I2" s="170" t="s">
        <v>205</v>
      </c>
      <c r="J2" s="169" t="s">
        <v>1</v>
      </c>
      <c r="K2" s="172">
        <f>L2-1</f>
        <v>2009</v>
      </c>
      <c r="L2" s="172">
        <v>2010</v>
      </c>
      <c r="N2" s="179">
        <f>O2-1</f>
        <v>2009</v>
      </c>
      <c r="O2" s="508">
        <v>2010</v>
      </c>
    </row>
    <row r="3" spans="1:15">
      <c r="A3" s="171">
        <v>1</v>
      </c>
      <c r="B3" t="str">
        <f t="shared" ref="B3:B14" ca="1" si="0">IF(A3&lt;=ROWS(TotalMonth),CHOOSE($A3,"Jan","Feb","Mar","Apr","May","Jun","Jul","Aug","Sep","Oct","Nov","Dec"),"")</f>
        <v>Jan</v>
      </c>
      <c r="C3" s="174">
        <f t="array" aca="1" ref="C3" ca="1">IF($D3&gt;0,SUM(IF((YearlyData_Column_Year=$C$2)*(YearlyData_Column_Month=$A3),YearlyData_Column_Amount,0)),"")</f>
        <v>1628</v>
      </c>
      <c r="D3" s="174">
        <f t="array" aca="1" ref="D3" ca="1">SUM(IF((YearlyData_Column_Year=$D$2)*(YearlyData_Column_Month=$A3),YearlyData_Column_Amount,0))</f>
        <v>1877</v>
      </c>
      <c r="F3" s="177">
        <f t="array" aca="1" ref="F3" ca="1">IF(LEN(C3)&gt;0,SUM(IF((YearlyData_Column_Year=$F$2)*(YearlyData_Column_Month=$A3)*(YearlyData_Column_ExpensesCat=$F$1),YearlyData_Column_Amount,0)),"")</f>
        <v>882</v>
      </c>
      <c r="G3" s="177">
        <f t="array" aca="1" ref="G3" ca="1">IF(LEN(B3)&gt;0,SUM(IF((YearlyData_Column_Year=$G$2)*(YearlyData_Column_Month=$A3)*(YearlyData_Column_ExpensesCat=$F$1),YearlyData_Column_Amount,0)),"")</f>
        <v>860</v>
      </c>
      <c r="I3" s="171">
        <v>1</v>
      </c>
      <c r="J3" t="str">
        <f t="shared" ref="J3:J14" ca="1" si="1">IF(I3&lt;=ROWS(TotalMonth),CHOOSE($A3,"Jan","Feb","Mar","Apr","May","Jun","Jul","Aug","Sep","Oct","Nov","Dec"),"")</f>
        <v>Jan</v>
      </c>
      <c r="K3" s="174">
        <f t="shared" ref="K3:K14" ca="1" si="2">IF($L3="","",AVERAGEIFS(YearlyData_Column_Amount,YearlyData_Column_Year,$K$2,YearlyData_Column_Month,$I3))</f>
        <v>45.222222222222221</v>
      </c>
      <c r="L3" s="174">
        <f t="shared" ref="L3:L14" ca="1" si="3">IF(ISERR(AVERAGEIFS(YearlyData_Column_Amount,YearlyData_Column_Year,$L$2,YearlyData_Column_Month,I3)),"",AVERAGEIFS(YearlyData_Column_Amount,YearlyData_Column_Year,$L$2,YearlyData_Column_Month,I3))</f>
        <v>56.878787878787875</v>
      </c>
      <c r="M3" s="174"/>
      <c r="N3" s="509">
        <f t="shared" ref="N3:N14" ca="1" si="4">IF(LEN($O3)&gt;0,IF(ISERR(AVERAGEIFS(YearlyData_Column_Amount,YearlyData_Column_Year,$N$2,YearlyData_Column_Month,$I3,YearlyData_Column_ExpensesCat,$N$1)),"",AVERAGEIFS(YearlyData_Column_Amount,YearlyData_Column_Year,$N$2,YearlyData_Column_Month,$I3,YearlyData_Column_ExpensesCat,$N$1)),"")</f>
        <v>294</v>
      </c>
      <c r="O3" s="509">
        <f t="shared" ref="O3:O14" ca="1" si="5">IF(ISERR(AVERAGEIFS(YearlyData_Column_Amount,YearlyData_Column_Year,$O$2,YearlyData_Column_Month,$I3,YearlyData_Column_ExpensesCat,$N$1)),"",AVERAGEIFS(YearlyData_Column_Amount,YearlyData_Column_Year,$O$2,YearlyData_Column_Month,$I3,YearlyData_Column_ExpensesCat,$N$1))</f>
        <v>430</v>
      </c>
    </row>
    <row r="4" spans="1:15">
      <c r="A4" s="171">
        <v>2</v>
      </c>
      <c r="B4" t="str">
        <f t="shared" ca="1" si="0"/>
        <v>Feb</v>
      </c>
      <c r="C4" s="174">
        <f t="array" aca="1" ref="C4" ca="1">IF($D4&gt;0,SUM(IF((YearlyData_Column_Year=$C$2)*(YearlyData_Column_Month=$A4),YearlyData_Column_Amount,0)),"")</f>
        <v>2260</v>
      </c>
      <c r="D4" s="174">
        <f t="array" aca="1" ref="D4" ca="1">SUM(IF((YearlyData_Column_Year=$D$2)*(YearlyData_Column_Month=$A4),YearlyData_Column_Amount,0))</f>
        <v>1413</v>
      </c>
      <c r="F4" s="177">
        <f t="array" aca="1" ref="F4" ca="1">IF(LEN(C4)&gt;0,SUM(IF((YearlyData_Column_Year=$F$2)*(YearlyData_Column_Month=$A4)*(YearlyData_Column_ExpensesCat=$F$1),YearlyData_Column_Amount,0)),"")</f>
        <v>860</v>
      </c>
      <c r="G4" s="177">
        <f t="array" aca="1" ref="G4" ca="1">IF(LEN(B4)&gt;0,SUM(IF((YearlyData_Column_Year=$G$2)*(YearlyData_Column_Month=$A4)*(YearlyData_Column_ExpensesCat=$F$1),YearlyData_Column_Amount,0)),"")</f>
        <v>860</v>
      </c>
      <c r="I4" s="171">
        <v>2</v>
      </c>
      <c r="J4" t="str">
        <f t="shared" ca="1" si="1"/>
        <v>Feb</v>
      </c>
      <c r="K4" s="174">
        <f t="shared" ca="1" si="2"/>
        <v>64.571428571428569</v>
      </c>
      <c r="L4" s="174">
        <f t="shared" ca="1" si="3"/>
        <v>47.1</v>
      </c>
      <c r="N4" s="509">
        <f t="shared" ca="1" si="4"/>
        <v>430</v>
      </c>
      <c r="O4" s="509">
        <f t="shared" ca="1" si="5"/>
        <v>430</v>
      </c>
    </row>
    <row r="5" spans="1:15">
      <c r="A5" s="171">
        <v>3</v>
      </c>
      <c r="B5" t="str">
        <f t="shared" ca="1" si="0"/>
        <v>Mar</v>
      </c>
      <c r="C5" s="174">
        <f t="array" aca="1" ref="C5" ca="1">IF($D5&gt;0,SUM(IF((YearlyData_Column_Year=$C$2)*(YearlyData_Column_Month=$A5),YearlyData_Column_Amount,0)),"")</f>
        <v>1555</v>
      </c>
      <c r="D5" s="174">
        <f t="array" aca="1" ref="D5" ca="1">SUM(IF((YearlyData_Column_Year=$D$2)*(YearlyData_Column_Month=$A5),YearlyData_Column_Amount,0))</f>
        <v>2246</v>
      </c>
      <c r="F5" s="177">
        <f t="array" aca="1" ref="F5" ca="1">IF(LEN(C5)&gt;0,SUM(IF((YearlyData_Column_Year=$F$2)*(YearlyData_Column_Month=$A5)*(YearlyData_Column_ExpensesCat=$F$1),YearlyData_Column_Amount,0)),"")</f>
        <v>1002</v>
      </c>
      <c r="G5" s="177">
        <f t="array" aca="1" ref="G5" ca="1">IF(LEN(B5)&gt;0,SUM(IF((YearlyData_Column_Year=$G$2)*(YearlyData_Column_Month=$A5)*(YearlyData_Column_ExpensesCat=$F$1),YearlyData_Column_Amount,0)),"")</f>
        <v>960</v>
      </c>
      <c r="I5" s="171">
        <v>3</v>
      </c>
      <c r="J5" t="str">
        <f t="shared" ca="1" si="1"/>
        <v>Mar</v>
      </c>
      <c r="K5" s="174">
        <f t="shared" ca="1" si="2"/>
        <v>48.59375</v>
      </c>
      <c r="L5" s="174">
        <f t="shared" ca="1" si="3"/>
        <v>66.058823529411768</v>
      </c>
      <c r="N5" s="509">
        <f t="shared" ca="1" si="4"/>
        <v>250.5</v>
      </c>
      <c r="O5" s="509">
        <f t="shared" ca="1" si="5"/>
        <v>240</v>
      </c>
    </row>
    <row r="6" spans="1:15">
      <c r="A6" s="171">
        <v>4</v>
      </c>
      <c r="B6" t="str">
        <f t="shared" ca="1" si="0"/>
        <v>Apr</v>
      </c>
      <c r="C6" s="174">
        <f t="array" aca="1" ref="C6" ca="1">IF($D6&gt;0,SUM(IF((YearlyData_Column_Year=$C$2)*(YearlyData_Column_Month=$A6),YearlyData_Column_Amount,0)),"")</f>
        <v>2082</v>
      </c>
      <c r="D6" s="174">
        <f t="array" aca="1" ref="D6" ca="1">SUM(IF((YearlyData_Column_Year=$D$2)*(YearlyData_Column_Month=$A6),YearlyData_Column_Amount,0))</f>
        <v>1462</v>
      </c>
      <c r="F6" s="177">
        <f t="array" aca="1" ref="F6" ca="1">IF(LEN(C6)&gt;0,SUM(IF((YearlyData_Column_Year=$F$2)*(YearlyData_Column_Month=$A6)*(YearlyData_Column_ExpensesCat=$F$1),YearlyData_Column_Amount,0)),"")</f>
        <v>860</v>
      </c>
      <c r="G6" s="177">
        <f t="array" aca="1" ref="G6" ca="1">IF(LEN(B6)&gt;0,SUM(IF((YearlyData_Column_Year=$G$2)*(YearlyData_Column_Month=$A6)*(YearlyData_Column_ExpensesCat=$F$1),YearlyData_Column_Amount,0)),"")</f>
        <v>880</v>
      </c>
      <c r="I6" s="171">
        <v>4</v>
      </c>
      <c r="J6" t="str">
        <f t="shared" ca="1" si="1"/>
        <v>Apr</v>
      </c>
      <c r="K6" s="174">
        <f t="shared" ca="1" si="2"/>
        <v>83.28</v>
      </c>
      <c r="L6" s="174">
        <f t="shared" ca="1" si="3"/>
        <v>44.303030303030305</v>
      </c>
      <c r="N6" s="509">
        <f t="shared" ca="1" si="4"/>
        <v>430</v>
      </c>
      <c r="O6" s="509">
        <f t="shared" ca="1" si="5"/>
        <v>440</v>
      </c>
    </row>
    <row r="7" spans="1:15">
      <c r="A7" s="171">
        <v>5</v>
      </c>
      <c r="B7" t="str">
        <f t="shared" ca="1" si="0"/>
        <v>May</v>
      </c>
      <c r="C7" s="174">
        <f t="array" aca="1" ref="C7" ca="1">IF($D7&gt;0,SUM(IF((YearlyData_Column_Year=$C$2)*(YearlyData_Column_Month=$A7),YearlyData_Column_Amount,0)),"")</f>
        <v>2385</v>
      </c>
      <c r="D7" s="174">
        <f t="array" aca="1" ref="D7" ca="1">SUM(IF((YearlyData_Column_Year=$D$2)*(YearlyData_Column_Month=$A7),YearlyData_Column_Amount,0))</f>
        <v>2046</v>
      </c>
      <c r="F7" s="177">
        <f t="array" aca="1" ref="F7" ca="1">IF(LEN(C7)&gt;0,SUM(IF((YearlyData_Column_Year=$F$2)*(YearlyData_Column_Month=$A7)*(YearlyData_Column_ExpensesCat=$F$1),YearlyData_Column_Amount,0)),"")</f>
        <v>860</v>
      </c>
      <c r="G7" s="177">
        <f t="array" aca="1" ref="G7" ca="1">IF(LEN(B7)&gt;0,SUM(IF((YearlyData_Column_Year=$G$2)*(YearlyData_Column_Month=$A7)*(YearlyData_Column_ExpensesCat=$F$1),YearlyData_Column_Amount,0)),"")</f>
        <v>902</v>
      </c>
      <c r="I7" s="171">
        <v>5</v>
      </c>
      <c r="J7" t="str">
        <f t="shared" ca="1" si="1"/>
        <v>May</v>
      </c>
      <c r="K7" s="174">
        <f t="shared" ca="1" si="2"/>
        <v>70.147058823529406</v>
      </c>
      <c r="L7" s="174">
        <f t="shared" ca="1" si="3"/>
        <v>55.297297297297298</v>
      </c>
      <c r="N7" s="509">
        <f t="shared" ca="1" si="4"/>
        <v>430</v>
      </c>
      <c r="O7" s="509">
        <f t="shared" ca="1" si="5"/>
        <v>300.66666666666669</v>
      </c>
    </row>
    <row r="8" spans="1:15">
      <c r="A8" s="171">
        <v>6</v>
      </c>
      <c r="B8" t="str">
        <f t="shared" ca="1" si="0"/>
        <v/>
      </c>
      <c r="C8" s="174" t="str">
        <f t="array" aca="1" ref="C8" ca="1">IF($D8&gt;0,SUM(IF((YearlyData_Column_Year=$C$2)*(YearlyData_Column_Month=$A8),YearlyData_Column_Amount,0)),"")</f>
        <v/>
      </c>
      <c r="D8" s="174">
        <f t="array" aca="1" ref="D8" ca="1">SUM(IF((YearlyData_Column_Year=$D$2)*(YearlyData_Column_Month=$A8),YearlyData_Column_Amount,0))</f>
        <v>0</v>
      </c>
      <c r="F8" s="177" t="str">
        <f t="array" aca="1" ref="F8" ca="1">IF(LEN(C8)&gt;0,SUM(IF((YearlyData_Column_Year=$F$2)*(YearlyData_Column_Month=$A8)*(YearlyData_Column_ExpensesCat=$F$1),YearlyData_Column_Amount,0)),"")</f>
        <v/>
      </c>
      <c r="G8" s="177" t="str">
        <f t="array" aca="1" ref="G8" ca="1">IF(LEN(B8)&gt;0,SUM(IF((YearlyData_Column_Year=$G$2)*(YearlyData_Column_Month=$A8)*(YearlyData_Column_ExpensesCat=$F$1),YearlyData_Column_Amount,0)),"")</f>
        <v/>
      </c>
      <c r="I8" s="171">
        <v>6</v>
      </c>
      <c r="J8" t="str">
        <f t="shared" ca="1" si="1"/>
        <v/>
      </c>
      <c r="K8" s="174" t="str">
        <f t="shared" ca="1" si="2"/>
        <v/>
      </c>
      <c r="L8" s="174" t="str">
        <f t="shared" ca="1" si="3"/>
        <v/>
      </c>
      <c r="N8" s="509" t="str">
        <f t="shared" ca="1" si="4"/>
        <v/>
      </c>
      <c r="O8" s="509" t="str">
        <f t="shared" ca="1" si="5"/>
        <v/>
      </c>
    </row>
    <row r="9" spans="1:15">
      <c r="A9" s="171">
        <v>7</v>
      </c>
      <c r="B9" t="str">
        <f t="shared" ca="1" si="0"/>
        <v/>
      </c>
      <c r="C9" s="174" t="str">
        <f t="array" aca="1" ref="C9" ca="1">IF($D9&gt;0,SUM(IF((YearlyData_Column_Year=$C$2)*(YearlyData_Column_Month=$A9),YearlyData_Column_Amount,0)),"")</f>
        <v/>
      </c>
      <c r="D9" s="174">
        <f t="array" aca="1" ref="D9" ca="1">SUM(IF((YearlyData_Column_Year=$D$2)*(YearlyData_Column_Month=$A9),YearlyData_Column_Amount,0))</f>
        <v>0</v>
      </c>
      <c r="F9" s="177" t="str">
        <f t="array" aca="1" ref="F9" ca="1">IF(LEN(C9)&gt;0,SUM(IF((YearlyData_Column_Year=$F$2)*(YearlyData_Column_Month=$A9)*(YearlyData_Column_ExpensesCat=$F$1),YearlyData_Column_Amount,0)),"")</f>
        <v/>
      </c>
      <c r="G9" s="177" t="str">
        <f t="array" aca="1" ref="G9" ca="1">IF(LEN(B9)&gt;0,SUM(IF((YearlyData_Column_Year=$G$2)*(YearlyData_Column_Month=$A9)*(YearlyData_Column_ExpensesCat=$F$1),YearlyData_Column_Amount,0)),"")</f>
        <v/>
      </c>
      <c r="I9" s="171">
        <v>7</v>
      </c>
      <c r="J9" t="str">
        <f t="shared" ca="1" si="1"/>
        <v/>
      </c>
      <c r="K9" s="174" t="str">
        <f t="shared" ca="1" si="2"/>
        <v/>
      </c>
      <c r="L9" s="174" t="str">
        <f t="shared" ca="1" si="3"/>
        <v/>
      </c>
      <c r="N9" s="509" t="str">
        <f t="shared" ca="1" si="4"/>
        <v/>
      </c>
      <c r="O9" s="509" t="str">
        <f t="shared" ca="1" si="5"/>
        <v/>
      </c>
    </row>
    <row r="10" spans="1:15">
      <c r="A10" s="171">
        <v>8</v>
      </c>
      <c r="B10" t="str">
        <f t="shared" ca="1" si="0"/>
        <v/>
      </c>
      <c r="C10" s="174" t="str">
        <f t="array" aca="1" ref="C10" ca="1">IF($D10&gt;0,SUM(IF((YearlyData_Column_Year=$C$2)*(YearlyData_Column_Month=$A10),YearlyData_Column_Amount,0)),"")</f>
        <v/>
      </c>
      <c r="D10" s="174">
        <f t="array" aca="1" ref="D10" ca="1">SUM(IF((YearlyData_Column_Year=$D$2)*(YearlyData_Column_Month=$A10),YearlyData_Column_Amount,0))</f>
        <v>0</v>
      </c>
      <c r="F10" s="177" t="str">
        <f t="array" aca="1" ref="F10" ca="1">IF(LEN(C10)&gt;0,SUM(IF((YearlyData_Column_Year=$F$2)*(YearlyData_Column_Month=$A10)*(YearlyData_Column_ExpensesCat=$F$1),YearlyData_Column_Amount,0)),"")</f>
        <v/>
      </c>
      <c r="G10" s="177" t="str">
        <f t="array" aca="1" ref="G10" ca="1">IF(LEN(B10)&gt;0,SUM(IF((YearlyData_Column_Year=$G$2)*(YearlyData_Column_Month=$A10)*(YearlyData_Column_ExpensesCat=$F$1),YearlyData_Column_Amount,0)),"")</f>
        <v/>
      </c>
      <c r="I10" s="171">
        <v>8</v>
      </c>
      <c r="J10" t="str">
        <f t="shared" ca="1" si="1"/>
        <v/>
      </c>
      <c r="K10" s="174" t="str">
        <f t="shared" ca="1" si="2"/>
        <v/>
      </c>
      <c r="L10" s="174" t="str">
        <f t="shared" ca="1" si="3"/>
        <v/>
      </c>
      <c r="N10" s="509" t="str">
        <f t="shared" ca="1" si="4"/>
        <v/>
      </c>
      <c r="O10" s="509" t="str">
        <f t="shared" ca="1" si="5"/>
        <v/>
      </c>
    </row>
    <row r="11" spans="1:15">
      <c r="A11" s="171">
        <v>9</v>
      </c>
      <c r="B11" t="str">
        <f t="shared" ca="1" si="0"/>
        <v/>
      </c>
      <c r="C11" s="174" t="str">
        <f t="array" aca="1" ref="C11" ca="1">IF($D11&gt;0,SUM(IF((YearlyData_Column_Year=$C$2)*(YearlyData_Column_Month=$A11),YearlyData_Column_Amount,0)),"")</f>
        <v/>
      </c>
      <c r="D11" s="174">
        <f t="array" aca="1" ref="D11" ca="1">SUM(IF((YearlyData_Column_Year=$D$2)*(YearlyData_Column_Month=$A11),YearlyData_Column_Amount,0))</f>
        <v>0</v>
      </c>
      <c r="F11" s="177" t="str">
        <f t="array" aca="1" ref="F11" ca="1">IF(LEN(C11)&gt;0,SUM(IF((YearlyData_Column_Year=$F$2)*(YearlyData_Column_Month=$A11)*(YearlyData_Column_ExpensesCat=$F$1),YearlyData_Column_Amount,0)),"")</f>
        <v/>
      </c>
      <c r="G11" s="177" t="str">
        <f t="array" aca="1" ref="G11" ca="1">IF(LEN(B11)&gt;0,SUM(IF((YearlyData_Column_Year=$G$2)*(YearlyData_Column_Month=$A11)*(YearlyData_Column_ExpensesCat=$F$1),YearlyData_Column_Amount,0)),"")</f>
        <v/>
      </c>
      <c r="I11" s="171">
        <v>9</v>
      </c>
      <c r="J11" t="str">
        <f t="shared" ca="1" si="1"/>
        <v/>
      </c>
      <c r="K11" s="174" t="str">
        <f t="shared" ca="1" si="2"/>
        <v/>
      </c>
      <c r="L11" s="174" t="str">
        <f t="shared" ca="1" si="3"/>
        <v/>
      </c>
      <c r="N11" s="509" t="str">
        <f t="shared" ca="1" si="4"/>
        <v/>
      </c>
      <c r="O11" s="509" t="str">
        <f t="shared" ca="1" si="5"/>
        <v/>
      </c>
    </row>
    <row r="12" spans="1:15">
      <c r="A12" s="171">
        <v>10</v>
      </c>
      <c r="B12" t="str">
        <f t="shared" ca="1" si="0"/>
        <v/>
      </c>
      <c r="C12" s="174" t="str">
        <f t="array" aca="1" ref="C12" ca="1">IF($D12&gt;0,SUM(IF((YearlyData_Column_Year=$C$2)*(YearlyData_Column_Month=$A12),YearlyData_Column_Amount,0)),"")</f>
        <v/>
      </c>
      <c r="D12" s="174">
        <f t="array" aca="1" ref="D12" ca="1">SUM(IF((YearlyData_Column_Year=$D$2)*(YearlyData_Column_Month=$A12),YearlyData_Column_Amount,0))</f>
        <v>0</v>
      </c>
      <c r="F12" s="177" t="str">
        <f t="array" aca="1" ref="F12" ca="1">IF(LEN(C12)&gt;0,SUM(IF((YearlyData_Column_Year=$F$2)*(YearlyData_Column_Month=$A12)*(YearlyData_Column_ExpensesCat=$F$1),YearlyData_Column_Amount,0)),"")</f>
        <v/>
      </c>
      <c r="G12" s="177" t="str">
        <f t="array" aca="1" ref="G12" ca="1">IF(LEN(B12)&gt;0,SUM(IF((YearlyData_Column_Year=$G$2)*(YearlyData_Column_Month=$A12)*(YearlyData_Column_ExpensesCat=$F$1),YearlyData_Column_Amount,0)),"")</f>
        <v/>
      </c>
      <c r="I12" s="171">
        <v>10</v>
      </c>
      <c r="J12" t="str">
        <f t="shared" ca="1" si="1"/>
        <v/>
      </c>
      <c r="K12" s="174" t="str">
        <f t="shared" ca="1" si="2"/>
        <v/>
      </c>
      <c r="L12" s="174" t="str">
        <f t="shared" ca="1" si="3"/>
        <v/>
      </c>
      <c r="N12" s="509" t="str">
        <f t="shared" ca="1" si="4"/>
        <v/>
      </c>
      <c r="O12" s="509" t="str">
        <f t="shared" ca="1" si="5"/>
        <v/>
      </c>
    </row>
    <row r="13" spans="1:15">
      <c r="A13" s="171">
        <v>11</v>
      </c>
      <c r="B13" t="str">
        <f t="shared" ca="1" si="0"/>
        <v/>
      </c>
      <c r="C13" s="174" t="str">
        <f t="array" aca="1" ref="C13" ca="1">IF($D13&gt;0,SUM(IF((YearlyData_Column_Year=$C$2)*(YearlyData_Column_Month=$A13),YearlyData_Column_Amount,0)),"")</f>
        <v/>
      </c>
      <c r="D13" s="174">
        <f t="array" aca="1" ref="D13" ca="1">SUM(IF((YearlyData_Column_Year=$D$2)*(YearlyData_Column_Month=$A13),YearlyData_Column_Amount,0))</f>
        <v>0</v>
      </c>
      <c r="F13" s="177" t="str">
        <f t="array" aca="1" ref="F13" ca="1">IF(LEN(C13)&gt;0,SUM(IF((YearlyData_Column_Year=$F$2)*(YearlyData_Column_Month=$A13)*(YearlyData_Column_ExpensesCat=$F$1),YearlyData_Column_Amount,0)),"")</f>
        <v/>
      </c>
      <c r="G13" s="177" t="str">
        <f t="array" aca="1" ref="G13" ca="1">IF(LEN(B13)&gt;0,SUM(IF((YearlyData_Column_Year=$G$2)*(YearlyData_Column_Month=$A13)*(YearlyData_Column_ExpensesCat=$F$1),YearlyData_Column_Amount,0)),"")</f>
        <v/>
      </c>
      <c r="I13" s="171">
        <v>11</v>
      </c>
      <c r="J13" t="str">
        <f t="shared" ca="1" si="1"/>
        <v/>
      </c>
      <c r="K13" s="174" t="str">
        <f t="shared" ca="1" si="2"/>
        <v/>
      </c>
      <c r="L13" s="174" t="str">
        <f t="shared" ca="1" si="3"/>
        <v/>
      </c>
      <c r="N13" s="509" t="str">
        <f t="shared" ca="1" si="4"/>
        <v/>
      </c>
      <c r="O13" s="509" t="str">
        <f t="shared" ca="1" si="5"/>
        <v/>
      </c>
    </row>
    <row r="14" spans="1:15">
      <c r="A14" s="171">
        <v>12</v>
      </c>
      <c r="B14" t="str">
        <f t="shared" ca="1" si="0"/>
        <v/>
      </c>
      <c r="C14" s="174" t="str">
        <f t="array" aca="1" ref="C14" ca="1">IF($D14&gt;0,SUM(IF((YearlyData_Column_Year=$C$2)*(YearlyData_Column_Month=$A14),YearlyData_Column_Amount,0)),"")</f>
        <v/>
      </c>
      <c r="D14" s="174">
        <f t="array" aca="1" ref="D14" ca="1">SUM(IF((YearlyData_Column_Year=$D$2)*(YearlyData_Column_Month=$A14),YearlyData_Column_Amount,0))</f>
        <v>0</v>
      </c>
      <c r="F14" s="177" t="str">
        <f t="array" aca="1" ref="F14" ca="1">IF(LEN(C14)&gt;0,SUM(IF((YearlyData_Column_Year=$F$2)*(YearlyData_Column_Month=$A14)*(YearlyData_Column_ExpensesCat=$F$1),YearlyData_Column_Amount,0)),"")</f>
        <v/>
      </c>
      <c r="G14" s="177" t="str">
        <f t="array" aca="1" ref="G14" ca="1">IF(LEN(B14)&gt;0,SUM(IF((YearlyData_Column_Year=$G$2)*(YearlyData_Column_Month=$A14)*(YearlyData_Column_ExpensesCat=$F$1),YearlyData_Column_Amount,0)),"")</f>
        <v/>
      </c>
      <c r="I14" s="171">
        <v>12</v>
      </c>
      <c r="J14" t="str">
        <f t="shared" ca="1" si="1"/>
        <v/>
      </c>
      <c r="K14" s="174" t="str">
        <f t="shared" ca="1" si="2"/>
        <v/>
      </c>
      <c r="L14" s="174" t="str">
        <f t="shared" ca="1" si="3"/>
        <v/>
      </c>
      <c r="N14" s="509" t="str">
        <f t="shared" ca="1" si="4"/>
        <v/>
      </c>
      <c r="O14" s="509" t="str">
        <f t="shared" ca="1" si="5"/>
        <v/>
      </c>
    </row>
  </sheetData>
  <mergeCells count="2">
    <mergeCell ref="A1:D1"/>
    <mergeCell ref="I1:L1"/>
  </mergeCells>
  <pageMargins left="0.7" right="0.7" top="0.75" bottom="0.75" header="0.3" footer="0.3"/>
  <pageSetup paperSize="9" orientation="portrait" horizontalDpi="4294967293" verticalDpi="0" r:id="rId1"/>
</worksheet>
</file>

<file path=xl/worksheets/sheet8.xml><?xml version="1.0" encoding="utf-8"?>
<worksheet xmlns="http://schemas.openxmlformats.org/spreadsheetml/2006/main" xmlns:r="http://schemas.openxmlformats.org/officeDocument/2006/relationships">
  <dimension ref="A1:AB33"/>
  <sheetViews>
    <sheetView defaultGridColor="0" colorId="9" workbookViewId="0">
      <selection activeCell="V15" sqref="V15"/>
    </sheetView>
  </sheetViews>
  <sheetFormatPr defaultRowHeight="11.25"/>
  <cols>
    <col min="1" max="1" width="12.140625" style="511" customWidth="1"/>
    <col min="2" max="2" width="7.140625" style="539" bestFit="1" customWidth="1"/>
    <col min="3" max="13" width="4.7109375" style="539" customWidth="1"/>
    <col min="14" max="14" width="4.7109375" style="538" customWidth="1"/>
    <col min="15" max="16" width="9.140625" style="33"/>
    <col min="17" max="28" width="4.7109375" style="33" customWidth="1"/>
    <col min="29" max="16384" width="9.140625" style="33"/>
  </cols>
  <sheetData>
    <row r="1" spans="1:28">
      <c r="A1" s="744">
        <f>P1-1</f>
        <v>2009</v>
      </c>
      <c r="B1" s="745"/>
      <c r="C1" s="745"/>
      <c r="D1" s="745"/>
      <c r="E1" s="745"/>
      <c r="F1" s="745"/>
      <c r="G1" s="745"/>
      <c r="H1" s="745"/>
      <c r="I1" s="745"/>
      <c r="J1" s="745"/>
      <c r="K1" s="745"/>
      <c r="L1" s="745"/>
      <c r="M1" s="746"/>
      <c r="N1" s="540"/>
      <c r="P1" s="744">
        <v>2010</v>
      </c>
      <c r="Q1" s="745"/>
      <c r="R1" s="745"/>
      <c r="S1" s="745"/>
      <c r="T1" s="745"/>
      <c r="U1" s="745"/>
      <c r="V1" s="745"/>
      <c r="W1" s="745"/>
      <c r="X1" s="745"/>
      <c r="Y1" s="745"/>
      <c r="Z1" s="745"/>
      <c r="AA1" s="745"/>
      <c r="AB1" s="746"/>
    </row>
    <row r="2" spans="1:28" s="511" customFormat="1">
      <c r="A2" s="514" t="s">
        <v>355</v>
      </c>
      <c r="B2" s="533" t="s">
        <v>59</v>
      </c>
      <c r="C2" s="534" t="s">
        <v>60</v>
      </c>
      <c r="D2" s="534" t="s">
        <v>61</v>
      </c>
      <c r="E2" s="534" t="s">
        <v>62</v>
      </c>
      <c r="F2" s="534" t="s">
        <v>63</v>
      </c>
      <c r="G2" s="534" t="s">
        <v>64</v>
      </c>
      <c r="H2" s="534" t="s">
        <v>65</v>
      </c>
      <c r="I2" s="534" t="s">
        <v>66</v>
      </c>
      <c r="J2" s="534" t="s">
        <v>67</v>
      </c>
      <c r="K2" s="534" t="s">
        <v>68</v>
      </c>
      <c r="L2" s="534" t="s">
        <v>69</v>
      </c>
      <c r="M2" s="542" t="s">
        <v>70</v>
      </c>
      <c r="N2" s="541"/>
      <c r="P2" s="521" t="s">
        <v>355</v>
      </c>
      <c r="Q2" s="519" t="s">
        <v>59</v>
      </c>
      <c r="R2" s="520" t="s">
        <v>60</v>
      </c>
      <c r="S2" s="520" t="s">
        <v>61</v>
      </c>
      <c r="T2" s="520" t="s">
        <v>62</v>
      </c>
      <c r="U2" s="520" t="s">
        <v>63</v>
      </c>
      <c r="V2" s="520" t="s">
        <v>64</v>
      </c>
      <c r="W2" s="520" t="s">
        <v>65</v>
      </c>
      <c r="X2" s="520" t="s">
        <v>66</v>
      </c>
      <c r="Y2" s="520" t="s">
        <v>67</v>
      </c>
      <c r="Z2" s="520" t="s">
        <v>68</v>
      </c>
      <c r="AA2" s="520" t="s">
        <v>69</v>
      </c>
      <c r="AB2" s="520" t="s">
        <v>70</v>
      </c>
    </row>
    <row r="3" spans="1:28">
      <c r="A3" s="515" t="s">
        <v>167</v>
      </c>
      <c r="B3" s="535">
        <f t="array" aca="1" ref="B3" ca="1">SUM(IF((YearlyData_Column_Year=$A$1)*(YearlyData_Column_Month=1)*(YearlyData_Column_ExpensesCat=$A3),YearlyData_Column_Amount,0))</f>
        <v>0</v>
      </c>
      <c r="C3" s="535">
        <f t="array" aca="1" ref="C3" ca="1">SUM(IF((YearlyData_Column_Year=$A$1)*(YearlyData_Column_Month=2)*(YearlyData_Column_ExpensesCat=$A3),YearlyData_Column_Amount,0))</f>
        <v>800</v>
      </c>
      <c r="D3" s="535">
        <f t="array" aca="1" ref="D3" ca="1">SUM(IF((YearlyData_Column_Year=$A$1)*(YearlyData_Column_Month=3)*(YearlyData_Column_ExpensesCat=$A3),YearlyData_Column_Amount,0))</f>
        <v>44</v>
      </c>
      <c r="E3" s="535">
        <f t="array" aca="1" ref="E3" ca="1">SUM(IF((YearlyData_Column_Year=$A$1)*(YearlyData_Column_Month=4)*(YearlyData_Column_ExpensesCat=$A3),YearlyData_Column_Amount,0))</f>
        <v>0</v>
      </c>
      <c r="F3" s="535">
        <f t="array" aca="1" ref="F3" ca="1">SUM(IF((YearlyData_Column_Year=$A$1)*(YearlyData_Column_Month=5)*(YearlyData_Column_ExpensesCat=$A3),YearlyData_Column_Amount,0))</f>
        <v>0</v>
      </c>
      <c r="G3" s="535">
        <f t="array" aca="1" ref="G3" ca="1">SUM(IF((YearlyData_Column_Year=$A$1)*(YearlyData_Column_Month=6)*(YearlyData_Column_ExpensesCat=$A3),YearlyData_Column_Amount,0))</f>
        <v>0</v>
      </c>
      <c r="H3" s="535">
        <f t="array" aca="1" ref="H3" ca="1">SUM(IF((YearlyData_Column_Year=$A$1)*(YearlyData_Column_Month=7)*(YearlyData_Column_ExpensesCat=$A3),YearlyData_Column_Amount,0))</f>
        <v>0</v>
      </c>
      <c r="I3" s="535">
        <f t="array" aca="1" ref="I3" ca="1">SUM(IF((YearlyData_Column_Year=$A$1)*(YearlyData_Column_Month=8)*(YearlyData_Column_ExpensesCat=$A3),YearlyData_Column_Amount,0))</f>
        <v>65</v>
      </c>
      <c r="J3" s="535">
        <f t="array" aca="1" ref="J3" ca="1">SUM(IF((YearlyData_Column_Year=$A$1)*(YearlyData_Column_Month=9)*(YearlyData_Column_ExpensesCat=$A3),YearlyData_Column_Amount,0))</f>
        <v>0</v>
      </c>
      <c r="K3" s="535">
        <f t="array" aca="1" ref="K3" ca="1">SUM(IF((YearlyData_Column_Year=$A$1)*(YearlyData_Column_Month=10)*(YearlyData_Column_ExpensesCat=$A3),YearlyData_Column_Amount,0))</f>
        <v>0</v>
      </c>
      <c r="L3" s="535">
        <f t="array" aca="1" ref="L3" ca="1">SUM(IF((YearlyData_Column_Year=$A$1)*(YearlyData_Column_Month=11)*(YearlyData_Column_ExpensesCat=$A3),YearlyData_Column_Amount,0))</f>
        <v>40</v>
      </c>
      <c r="M3" s="535">
        <f t="array" aca="1" ref="M3" ca="1">SUM(IF((YearlyData_Column_Year=$A$1)*(YearlyData_Column_Month=12)*(YearlyData_Column_ExpensesCat=$A3),YearlyData_Column_Amount,0))</f>
        <v>0</v>
      </c>
      <c r="N3" s="536"/>
      <c r="P3" s="522" t="s">
        <v>167</v>
      </c>
      <c r="Q3" s="523">
        <f t="array" aca="1" ref="Q3" ca="1">SUM(IF((YearlyData_Column_Year=$P$1)*(YearlyData_Column_Month=1)*(YearlyData_Column_ExpensesCat=$P3),YearlyData_Column_Amount,0))</f>
        <v>0</v>
      </c>
      <c r="R3" s="523">
        <f t="array" aca="1" ref="R3" ca="1">SUM(IF((YearlyData_Column_Year=$P$1)*(YearlyData_Column_Month=2)*(YearlyData_Column_ExpensesCat=$P3),YearlyData_Column_Amount,0))</f>
        <v>45</v>
      </c>
      <c r="S3" s="523">
        <f t="array" aca="1" ref="S3" ca="1">SUM(IF((YearlyData_Column_Year=$P$1)*(YearlyData_Column_Month=3)*(YearlyData_Column_ExpensesCat=$P3),YearlyData_Column_Amount,0))</f>
        <v>780</v>
      </c>
      <c r="T3" s="523">
        <f t="array" aca="1" ref="T3" ca="1">SUM(IF((YearlyData_Column_Year=$P$1)*(YearlyData_Column_Month=4)*(YearlyData_Column_ExpensesCat=$P3),YearlyData_Column_Amount,0))</f>
        <v>0</v>
      </c>
      <c r="U3" s="523">
        <f t="array" aca="1" ref="U3" ca="1">SUM(IF((YearlyData_Column_Year=$P$1)*(YearlyData_Column_Month=5)*(YearlyData_Column_ExpensesCat=$P3),YearlyData_Column_Amount,0))</f>
        <v>400</v>
      </c>
      <c r="V3" s="523">
        <f t="array" aca="1" ref="V3" ca="1">SUM(IF((YearlyData_Column_Year=$P$1)*(YearlyData_Column_Month=6)*(YearlyData_Column_ExpensesCat=$P3),YearlyData_Column_Amount,0))</f>
        <v>0</v>
      </c>
      <c r="W3" s="523">
        <f t="array" aca="1" ref="W3" ca="1">SUM(IF((YearlyData_Column_Year=$P$1)*(YearlyData_Column_Month=7)*(YearlyData_Column_ExpensesCat=$P3),YearlyData_Column_Amount,0))</f>
        <v>0</v>
      </c>
      <c r="X3" s="523">
        <f t="array" aca="1" ref="X3" ca="1">SUM(IF((YearlyData_Column_Year=$P$1)*(YearlyData_Column_Month=8)*(YearlyData_Column_ExpensesCat=$P3),YearlyData_Column_Amount,0))</f>
        <v>0</v>
      </c>
      <c r="Y3" s="523">
        <f t="array" aca="1" ref="Y3" ca="1">SUM(IF((YearlyData_Column_Year=$P$1)*(YearlyData_Column_Month=9)*(YearlyData_Column_ExpensesCat=$P3),YearlyData_Column_Amount,0))</f>
        <v>0</v>
      </c>
      <c r="Z3" s="523">
        <f t="array" aca="1" ref="Z3" ca="1">SUM(IF((YearlyData_Column_Year=$P$1)*(YearlyData_Column_Month=10)*(YearlyData_Column_ExpensesCat=$P3),YearlyData_Column_Amount,0))</f>
        <v>0</v>
      </c>
      <c r="AA3" s="523">
        <f t="array" aca="1" ref="AA3" ca="1">SUM(IF((YearlyData_Column_Year=$P$1)*(YearlyData_Column_Month=11)*(YearlyData_Column_ExpensesCat=$P3),YearlyData_Column_Amount,0))</f>
        <v>0</v>
      </c>
      <c r="AB3" s="524">
        <f t="array" aca="1" ref="AB3" ca="1">SUM(IF((YearlyData_Column_Year=$P$1)*(YearlyData_Column_Month=12)*(YearlyData_Column_ExpensesCat=$P3),YearlyData_Column_Amount,0))</f>
        <v>0</v>
      </c>
    </row>
    <row r="4" spans="1:28">
      <c r="A4" s="516" t="s">
        <v>153</v>
      </c>
      <c r="B4" s="536">
        <f t="array" aca="1" ref="B4" ca="1">SUM(IF((YearlyData_Column_Year=$A$1)*(YearlyData_Column_Month=1)*(YearlyData_Column_ExpensesCat=$A4),YearlyData_Column_Amount,0))</f>
        <v>409</v>
      </c>
      <c r="C4" s="536">
        <f t="array" aca="1" ref="C4" ca="1">SUM(IF((YearlyData_Column_Year=$A$1)*(YearlyData_Column_Month=2)*(YearlyData_Column_ExpensesCat=$A4),YearlyData_Column_Amount,0))</f>
        <v>311</v>
      </c>
      <c r="D4" s="536">
        <f t="array" aca="1" ref="D4" ca="1">SUM(IF((YearlyData_Column_Year=$A$1)*(YearlyData_Column_Month=3)*(YearlyData_Column_ExpensesCat=$A4),YearlyData_Column_Amount,0))</f>
        <v>401</v>
      </c>
      <c r="E4" s="536">
        <f t="array" aca="1" ref="E4" ca="1">SUM(IF((YearlyData_Column_Year=$A$1)*(YearlyData_Column_Month=4)*(YearlyData_Column_ExpensesCat=$A4),YearlyData_Column_Amount,0))</f>
        <v>190</v>
      </c>
      <c r="F4" s="536">
        <f t="array" aca="1" ref="F4" ca="1">SUM(IF((YearlyData_Column_Year=$A$1)*(YearlyData_Column_Month=5)*(YearlyData_Column_ExpensesCat=$A4),YearlyData_Column_Amount,0))</f>
        <v>428</v>
      </c>
      <c r="G4" s="536">
        <f t="array" aca="1" ref="G4" ca="1">SUM(IF((YearlyData_Column_Year=$A$1)*(YearlyData_Column_Month=6)*(YearlyData_Column_ExpensesCat=$A4),YearlyData_Column_Amount,0))</f>
        <v>356</v>
      </c>
      <c r="H4" s="536">
        <f t="array" aca="1" ref="H4" ca="1">SUM(IF((YearlyData_Column_Year=$A$1)*(YearlyData_Column_Month=7)*(YearlyData_Column_ExpensesCat=$A4),YearlyData_Column_Amount,0))</f>
        <v>350</v>
      </c>
      <c r="I4" s="536">
        <f t="array" aca="1" ref="I4" ca="1">SUM(IF((YearlyData_Column_Year=$A$1)*(YearlyData_Column_Month=8)*(YearlyData_Column_ExpensesCat=$A4),YearlyData_Column_Amount,0))</f>
        <v>423</v>
      </c>
      <c r="J4" s="536">
        <f t="array" aca="1" ref="J4" ca="1">SUM(IF((YearlyData_Column_Year=$A$1)*(YearlyData_Column_Month=9)*(YearlyData_Column_ExpensesCat=$A4),YearlyData_Column_Amount,0))</f>
        <v>265</v>
      </c>
      <c r="K4" s="536">
        <f t="array" aca="1" ref="K4" ca="1">SUM(IF((YearlyData_Column_Year=$A$1)*(YearlyData_Column_Month=10)*(YearlyData_Column_ExpensesCat=$A4),YearlyData_Column_Amount,0))</f>
        <v>340</v>
      </c>
      <c r="L4" s="536">
        <f t="array" aca="1" ref="L4" ca="1">SUM(IF((YearlyData_Column_Year=$A$1)*(YearlyData_Column_Month=11)*(YearlyData_Column_ExpensesCat=$A4),YearlyData_Column_Amount,0))</f>
        <v>406</v>
      </c>
      <c r="M4" s="536">
        <f t="array" aca="1" ref="M4" ca="1">SUM(IF((YearlyData_Column_Year=$A$1)*(YearlyData_Column_Month=12)*(YearlyData_Column_ExpensesCat=$A4),YearlyData_Column_Amount,0))</f>
        <v>372</v>
      </c>
      <c r="N4" s="536"/>
      <c r="P4" s="525" t="s">
        <v>153</v>
      </c>
      <c r="Q4" s="513">
        <f t="array" aca="1" ref="Q4" ca="1">SUM(IF((YearlyData_Column_Year=$P$1)*(YearlyData_Column_Month=1)*(YearlyData_Column_ExpensesCat=$P4),YearlyData_Column_Amount,0))</f>
        <v>386</v>
      </c>
      <c r="R4" s="513">
        <f t="array" aca="1" ref="R4" ca="1">SUM(IF((YearlyData_Column_Year=$P$1)*(YearlyData_Column_Month=2)*(YearlyData_Column_ExpensesCat=$P4),YearlyData_Column_Amount,0))</f>
        <v>301</v>
      </c>
      <c r="S4" s="513">
        <f t="array" aca="1" ref="S4" ca="1">SUM(IF((YearlyData_Column_Year=$P$1)*(YearlyData_Column_Month=3)*(YearlyData_Column_ExpensesCat=$P4),YearlyData_Column_Amount,0))</f>
        <v>358</v>
      </c>
      <c r="T4" s="513">
        <f t="array" aca="1" ref="T4" ca="1">SUM(IF((YearlyData_Column_Year=$P$1)*(YearlyData_Column_Month=4)*(YearlyData_Column_ExpensesCat=$P4),YearlyData_Column_Amount,0))</f>
        <v>337</v>
      </c>
      <c r="U4" s="513">
        <f t="array" aca="1" ref="U4" ca="1">SUM(IF((YearlyData_Column_Year=$P$1)*(YearlyData_Column_Month=5)*(YearlyData_Column_ExpensesCat=$P4),YearlyData_Column_Amount,0))</f>
        <v>366</v>
      </c>
      <c r="V4" s="513">
        <f t="array" aca="1" ref="V4" ca="1">SUM(IF((YearlyData_Column_Year=$P$1)*(YearlyData_Column_Month=6)*(YearlyData_Column_ExpensesCat=$P4),YearlyData_Column_Amount,0))</f>
        <v>0</v>
      </c>
      <c r="W4" s="513">
        <f t="array" aca="1" ref="W4" ca="1">SUM(IF((YearlyData_Column_Year=$P$1)*(YearlyData_Column_Month=7)*(YearlyData_Column_ExpensesCat=$P4),YearlyData_Column_Amount,0))</f>
        <v>0</v>
      </c>
      <c r="X4" s="513">
        <f t="array" aca="1" ref="X4" ca="1">SUM(IF((YearlyData_Column_Year=$P$1)*(YearlyData_Column_Month=8)*(YearlyData_Column_ExpensesCat=$P4),YearlyData_Column_Amount,0))</f>
        <v>0</v>
      </c>
      <c r="Y4" s="513">
        <f t="array" aca="1" ref="Y4" ca="1">SUM(IF((YearlyData_Column_Year=$P$1)*(YearlyData_Column_Month=9)*(YearlyData_Column_ExpensesCat=$P4),YearlyData_Column_Amount,0))</f>
        <v>0</v>
      </c>
      <c r="Z4" s="513">
        <f t="array" aca="1" ref="Z4" ca="1">SUM(IF((YearlyData_Column_Year=$P$1)*(YearlyData_Column_Month=10)*(YearlyData_Column_ExpensesCat=$P4),YearlyData_Column_Amount,0))</f>
        <v>0</v>
      </c>
      <c r="AA4" s="513">
        <f t="array" aca="1" ref="AA4" ca="1">SUM(IF((YearlyData_Column_Year=$P$1)*(YearlyData_Column_Month=11)*(YearlyData_Column_ExpensesCat=$P4),YearlyData_Column_Amount,0))</f>
        <v>0</v>
      </c>
      <c r="AB4" s="526">
        <f t="array" aca="1" ref="AB4" ca="1">SUM(IF((YearlyData_Column_Year=$P$1)*(YearlyData_Column_Month=12)*(YearlyData_Column_ExpensesCat=$P4),YearlyData_Column_Amount,0))</f>
        <v>0</v>
      </c>
    </row>
    <row r="5" spans="1:28">
      <c r="A5" s="517" t="s">
        <v>6</v>
      </c>
      <c r="B5" s="536">
        <f t="array" aca="1" ref="B5" ca="1">SUM(IF((YearlyData_Column_Year=$A$1)*(YearlyData_Column_Month=1)*(YearlyData_Column_ExpensesCat=$A5),YearlyData_Column_Amount,0))</f>
        <v>0</v>
      </c>
      <c r="C5" s="536">
        <f t="array" aca="1" ref="C5" ca="1">SUM(IF((YearlyData_Column_Year=$A$1)*(YearlyData_Column_Month=2)*(YearlyData_Column_ExpensesCat=$A5),YearlyData_Column_Amount,0))</f>
        <v>0</v>
      </c>
      <c r="D5" s="536">
        <f t="array" aca="1" ref="D5" ca="1">SUM(IF((YearlyData_Column_Year=$A$1)*(YearlyData_Column_Month=3)*(YearlyData_Column_ExpensesCat=$A5),YearlyData_Column_Amount,0))</f>
        <v>0</v>
      </c>
      <c r="E5" s="536">
        <f t="array" aca="1" ref="E5" ca="1">SUM(IF((YearlyData_Column_Year=$A$1)*(YearlyData_Column_Month=4)*(YearlyData_Column_ExpensesCat=$A5),YearlyData_Column_Amount,0))</f>
        <v>0</v>
      </c>
      <c r="F5" s="536">
        <f t="array" aca="1" ref="F5" ca="1">SUM(IF((YearlyData_Column_Year=$A$1)*(YearlyData_Column_Month=5)*(YearlyData_Column_ExpensesCat=$A5),YearlyData_Column_Amount,0))</f>
        <v>0</v>
      </c>
      <c r="G5" s="536">
        <f t="array" aca="1" ref="G5" ca="1">SUM(IF((YearlyData_Column_Year=$A$1)*(YearlyData_Column_Month=6)*(YearlyData_Column_ExpensesCat=$A5),YearlyData_Column_Amount,0))</f>
        <v>0</v>
      </c>
      <c r="H5" s="536">
        <f t="array" aca="1" ref="H5" ca="1">SUM(IF((YearlyData_Column_Year=$A$1)*(YearlyData_Column_Month=7)*(YearlyData_Column_ExpensesCat=$A5),YearlyData_Column_Amount,0))</f>
        <v>0</v>
      </c>
      <c r="I5" s="536">
        <f t="array" aca="1" ref="I5" ca="1">SUM(IF((YearlyData_Column_Year=$A$1)*(YearlyData_Column_Month=8)*(YearlyData_Column_ExpensesCat=$A5),YearlyData_Column_Amount,0))</f>
        <v>0</v>
      </c>
      <c r="J5" s="536">
        <f t="array" aca="1" ref="J5" ca="1">SUM(IF((YearlyData_Column_Year=$A$1)*(YearlyData_Column_Month=9)*(YearlyData_Column_ExpensesCat=$A5),YearlyData_Column_Amount,0))</f>
        <v>0</v>
      </c>
      <c r="K5" s="536">
        <f t="array" aca="1" ref="K5" ca="1">SUM(IF((YearlyData_Column_Year=$A$1)*(YearlyData_Column_Month=10)*(YearlyData_Column_ExpensesCat=$A5),YearlyData_Column_Amount,0))</f>
        <v>0</v>
      </c>
      <c r="L5" s="536">
        <f t="array" aca="1" ref="L5" ca="1">SUM(IF((YearlyData_Column_Year=$A$1)*(YearlyData_Column_Month=11)*(YearlyData_Column_ExpensesCat=$A5),YearlyData_Column_Amount,0))</f>
        <v>0</v>
      </c>
      <c r="M5" s="536">
        <f t="array" aca="1" ref="M5" ca="1">SUM(IF((YearlyData_Column_Year=$A$1)*(YearlyData_Column_Month=12)*(YearlyData_Column_ExpensesCat=$A5),YearlyData_Column_Amount,0))</f>
        <v>0</v>
      </c>
      <c r="N5" s="536"/>
      <c r="P5" s="527" t="s">
        <v>6</v>
      </c>
      <c r="Q5" s="513">
        <f t="array" aca="1" ref="Q5" ca="1">SUM(IF((YearlyData_Column_Year=$P$1)*(YearlyData_Column_Month=1)*(YearlyData_Column_ExpensesCat=$P5),YearlyData_Column_Amount,0))</f>
        <v>0</v>
      </c>
      <c r="R5" s="513">
        <f t="array" aca="1" ref="R5" ca="1">SUM(IF((YearlyData_Column_Year=$P$1)*(YearlyData_Column_Month=2)*(YearlyData_Column_ExpensesCat=$P5),YearlyData_Column_Amount,0))</f>
        <v>0</v>
      </c>
      <c r="S5" s="513">
        <f t="array" aca="1" ref="S5" ca="1">SUM(IF((YearlyData_Column_Year=$P$1)*(YearlyData_Column_Month=3)*(YearlyData_Column_ExpensesCat=$P5),YearlyData_Column_Amount,0))</f>
        <v>0</v>
      </c>
      <c r="T5" s="513">
        <f t="array" aca="1" ref="T5" ca="1">SUM(IF((YearlyData_Column_Year=$P$1)*(YearlyData_Column_Month=4)*(YearlyData_Column_ExpensesCat=$P5),YearlyData_Column_Amount,0))</f>
        <v>0</v>
      </c>
      <c r="U5" s="513">
        <f t="array" aca="1" ref="U5" ca="1">SUM(IF((YearlyData_Column_Year=$P$1)*(YearlyData_Column_Month=5)*(YearlyData_Column_ExpensesCat=$P5),YearlyData_Column_Amount,0))</f>
        <v>0</v>
      </c>
      <c r="V5" s="513">
        <f t="array" aca="1" ref="V5" ca="1">SUM(IF((YearlyData_Column_Year=$P$1)*(YearlyData_Column_Month=6)*(YearlyData_Column_ExpensesCat=$P5),YearlyData_Column_Amount,0))</f>
        <v>0</v>
      </c>
      <c r="W5" s="513">
        <f t="array" aca="1" ref="W5" ca="1">SUM(IF((YearlyData_Column_Year=$P$1)*(YearlyData_Column_Month=7)*(YearlyData_Column_ExpensesCat=$P5),YearlyData_Column_Amount,0))</f>
        <v>0</v>
      </c>
      <c r="X5" s="513">
        <f t="array" aca="1" ref="X5" ca="1">SUM(IF((YearlyData_Column_Year=$P$1)*(YearlyData_Column_Month=8)*(YearlyData_Column_ExpensesCat=$P5),YearlyData_Column_Amount,0))</f>
        <v>0</v>
      </c>
      <c r="Y5" s="513">
        <f t="array" aca="1" ref="Y5" ca="1">SUM(IF((YearlyData_Column_Year=$P$1)*(YearlyData_Column_Month=9)*(YearlyData_Column_ExpensesCat=$P5),YearlyData_Column_Amount,0))</f>
        <v>0</v>
      </c>
      <c r="Z5" s="513">
        <f t="array" aca="1" ref="Z5" ca="1">SUM(IF((YearlyData_Column_Year=$P$1)*(YearlyData_Column_Month=10)*(YearlyData_Column_ExpensesCat=$P5),YearlyData_Column_Amount,0))</f>
        <v>0</v>
      </c>
      <c r="AA5" s="513">
        <f t="array" aca="1" ref="AA5" ca="1">SUM(IF((YearlyData_Column_Year=$P$1)*(YearlyData_Column_Month=11)*(YearlyData_Column_ExpensesCat=$P5),YearlyData_Column_Amount,0))</f>
        <v>0</v>
      </c>
      <c r="AB5" s="526">
        <f t="array" aca="1" ref="AB5" ca="1">SUM(IF((YearlyData_Column_Year=$P$1)*(YearlyData_Column_Month=12)*(YearlyData_Column_ExpensesCat=$P5),YearlyData_Column_Amount,0))</f>
        <v>0</v>
      </c>
    </row>
    <row r="6" spans="1:28">
      <c r="A6" s="517" t="s">
        <v>7</v>
      </c>
      <c r="B6" s="536">
        <f t="array" aca="1" ref="B6" ca="1">SUM(IF((YearlyData_Column_Year=$A$1)*(YearlyData_Column_Month=1)*(YearlyData_Column_ExpensesCat=$A6),YearlyData_Column_Amount,0))</f>
        <v>210</v>
      </c>
      <c r="C6" s="536">
        <f t="array" aca="1" ref="C6" ca="1">SUM(IF((YearlyData_Column_Year=$A$1)*(YearlyData_Column_Month=2)*(YearlyData_Column_ExpensesCat=$A6),YearlyData_Column_Amount,0))</f>
        <v>109</v>
      </c>
      <c r="D6" s="536">
        <f t="array" aca="1" ref="D6" ca="1">SUM(IF((YearlyData_Column_Year=$A$1)*(YearlyData_Column_Month=3)*(YearlyData_Column_ExpensesCat=$A6),YearlyData_Column_Amount,0))</f>
        <v>0</v>
      </c>
      <c r="E6" s="536">
        <f t="array" aca="1" ref="E6" ca="1">SUM(IF((YearlyData_Column_Year=$A$1)*(YearlyData_Column_Month=4)*(YearlyData_Column_ExpensesCat=$A6),YearlyData_Column_Amount,0))</f>
        <v>44</v>
      </c>
      <c r="F6" s="536">
        <f t="array" aca="1" ref="F6" ca="1">SUM(IF((YearlyData_Column_Year=$A$1)*(YearlyData_Column_Month=5)*(YearlyData_Column_ExpensesCat=$A6),YearlyData_Column_Amount,0))</f>
        <v>127</v>
      </c>
      <c r="G6" s="536">
        <f t="array" aca="1" ref="G6" ca="1">SUM(IF((YearlyData_Column_Year=$A$1)*(YearlyData_Column_Month=6)*(YearlyData_Column_ExpensesCat=$A6),YearlyData_Column_Amount,0))</f>
        <v>0</v>
      </c>
      <c r="H6" s="536">
        <f t="array" aca="1" ref="H6" ca="1">SUM(IF((YearlyData_Column_Year=$A$1)*(YearlyData_Column_Month=7)*(YearlyData_Column_ExpensesCat=$A6),YearlyData_Column_Amount,0))</f>
        <v>44</v>
      </c>
      <c r="I6" s="536">
        <f t="array" aca="1" ref="I6" ca="1">SUM(IF((YearlyData_Column_Year=$A$1)*(YearlyData_Column_Month=8)*(YearlyData_Column_ExpensesCat=$A6),YearlyData_Column_Amount,0))</f>
        <v>54</v>
      </c>
      <c r="J6" s="536">
        <f t="array" aca="1" ref="J6" ca="1">SUM(IF((YearlyData_Column_Year=$A$1)*(YearlyData_Column_Month=9)*(YearlyData_Column_ExpensesCat=$A6),YearlyData_Column_Amount,0))</f>
        <v>0</v>
      </c>
      <c r="K6" s="536">
        <f t="array" aca="1" ref="K6" ca="1">SUM(IF((YearlyData_Column_Year=$A$1)*(YearlyData_Column_Month=10)*(YearlyData_Column_ExpensesCat=$A6),YearlyData_Column_Amount,0))</f>
        <v>33</v>
      </c>
      <c r="L6" s="536">
        <f t="array" aca="1" ref="L6" ca="1">SUM(IF((YearlyData_Column_Year=$A$1)*(YearlyData_Column_Month=11)*(YearlyData_Column_ExpensesCat=$A6),YearlyData_Column_Amount,0))</f>
        <v>40</v>
      </c>
      <c r="M6" s="536">
        <f t="array" aca="1" ref="M6" ca="1">SUM(IF((YearlyData_Column_Year=$A$1)*(YearlyData_Column_Month=12)*(YearlyData_Column_ExpensesCat=$A6),YearlyData_Column_Amount,0))</f>
        <v>513</v>
      </c>
      <c r="N6" s="536"/>
      <c r="P6" s="527" t="s">
        <v>7</v>
      </c>
      <c r="Q6" s="513">
        <f t="array" aca="1" ref="Q6" ca="1">SUM(IF((YearlyData_Column_Year=$P$1)*(YearlyData_Column_Month=1)*(YearlyData_Column_ExpensesCat=$P6),YearlyData_Column_Amount,0))</f>
        <v>185</v>
      </c>
      <c r="R6" s="513">
        <f t="array" aca="1" ref="R6" ca="1">SUM(IF((YearlyData_Column_Year=$P$1)*(YearlyData_Column_Month=2)*(YearlyData_Column_ExpensesCat=$P6),YearlyData_Column_Amount,0))</f>
        <v>24</v>
      </c>
      <c r="S6" s="513">
        <f t="array" aca="1" ref="S6" ca="1">SUM(IF((YearlyData_Column_Year=$P$1)*(YearlyData_Column_Month=3)*(YearlyData_Column_ExpensesCat=$P6),YearlyData_Column_Amount,0))</f>
        <v>0</v>
      </c>
      <c r="T6" s="513">
        <f t="array" aca="1" ref="T6" ca="1">SUM(IF((YearlyData_Column_Year=$P$1)*(YearlyData_Column_Month=4)*(YearlyData_Column_ExpensesCat=$P6),YearlyData_Column_Amount,0))</f>
        <v>11</v>
      </c>
      <c r="U6" s="513">
        <f t="array" aca="1" ref="U6" ca="1">SUM(IF((YearlyData_Column_Year=$P$1)*(YearlyData_Column_Month=5)*(YearlyData_Column_ExpensesCat=$P6),YearlyData_Column_Amount,0))</f>
        <v>119</v>
      </c>
      <c r="V6" s="513">
        <f t="array" aca="1" ref="V6" ca="1">SUM(IF((YearlyData_Column_Year=$P$1)*(YearlyData_Column_Month=6)*(YearlyData_Column_ExpensesCat=$P6),YearlyData_Column_Amount,0))</f>
        <v>0</v>
      </c>
      <c r="W6" s="513">
        <f t="array" aca="1" ref="W6" ca="1">SUM(IF((YearlyData_Column_Year=$P$1)*(YearlyData_Column_Month=7)*(YearlyData_Column_ExpensesCat=$P6),YearlyData_Column_Amount,0))</f>
        <v>0</v>
      </c>
      <c r="X6" s="513">
        <f t="array" aca="1" ref="X6" ca="1">SUM(IF((YearlyData_Column_Year=$P$1)*(YearlyData_Column_Month=8)*(YearlyData_Column_ExpensesCat=$P6),YearlyData_Column_Amount,0))</f>
        <v>0</v>
      </c>
      <c r="Y6" s="513">
        <f t="array" aca="1" ref="Y6" ca="1">SUM(IF((YearlyData_Column_Year=$P$1)*(YearlyData_Column_Month=9)*(YearlyData_Column_ExpensesCat=$P6),YearlyData_Column_Amount,0))</f>
        <v>0</v>
      </c>
      <c r="Z6" s="513">
        <f t="array" aca="1" ref="Z6" ca="1">SUM(IF((YearlyData_Column_Year=$P$1)*(YearlyData_Column_Month=10)*(YearlyData_Column_ExpensesCat=$P6),YearlyData_Column_Amount,0))</f>
        <v>0</v>
      </c>
      <c r="AA6" s="513">
        <f t="array" aca="1" ref="AA6" ca="1">SUM(IF((YearlyData_Column_Year=$P$1)*(YearlyData_Column_Month=11)*(YearlyData_Column_ExpensesCat=$P6),YearlyData_Column_Amount,0))</f>
        <v>0</v>
      </c>
      <c r="AB6" s="526">
        <f t="array" aca="1" ref="AB6" ca="1">SUM(IF((YearlyData_Column_Year=$P$1)*(YearlyData_Column_Month=12)*(YearlyData_Column_ExpensesCat=$P6),YearlyData_Column_Amount,0))</f>
        <v>0</v>
      </c>
    </row>
    <row r="7" spans="1:28">
      <c r="A7" s="517" t="s">
        <v>139</v>
      </c>
      <c r="B7" s="536">
        <f t="array" aca="1" ref="B7" ca="1">SUM(IF((YearlyData_Column_Year=$A$1)*(YearlyData_Column_Month=1)*(YearlyData_Column_ExpensesCat=$A7),YearlyData_Column_Amount,0))</f>
        <v>0</v>
      </c>
      <c r="C7" s="536">
        <f t="array" aca="1" ref="C7" ca="1">SUM(IF((YearlyData_Column_Year=$A$1)*(YearlyData_Column_Month=2)*(YearlyData_Column_ExpensesCat=$A7),YearlyData_Column_Amount,0))</f>
        <v>0</v>
      </c>
      <c r="D7" s="536">
        <f t="array" aca="1" ref="D7" ca="1">SUM(IF((YearlyData_Column_Year=$A$1)*(YearlyData_Column_Month=3)*(YearlyData_Column_ExpensesCat=$A7),YearlyData_Column_Amount,0))</f>
        <v>0</v>
      </c>
      <c r="E7" s="536">
        <f t="array" aca="1" ref="E7" ca="1">SUM(IF((YearlyData_Column_Year=$A$1)*(YearlyData_Column_Month=4)*(YearlyData_Column_ExpensesCat=$A7),YearlyData_Column_Amount,0))</f>
        <v>0</v>
      </c>
      <c r="F7" s="536">
        <f t="array" aca="1" ref="F7" ca="1">SUM(IF((YearlyData_Column_Year=$A$1)*(YearlyData_Column_Month=5)*(YearlyData_Column_ExpensesCat=$A7),YearlyData_Column_Amount,0))</f>
        <v>0</v>
      </c>
      <c r="G7" s="536">
        <f t="array" aca="1" ref="G7" ca="1">SUM(IF((YearlyData_Column_Year=$A$1)*(YearlyData_Column_Month=6)*(YearlyData_Column_ExpensesCat=$A7),YearlyData_Column_Amount,0))</f>
        <v>0</v>
      </c>
      <c r="H7" s="536">
        <f t="array" aca="1" ref="H7" ca="1">SUM(IF((YearlyData_Column_Year=$A$1)*(YearlyData_Column_Month=7)*(YearlyData_Column_ExpensesCat=$A7),YearlyData_Column_Amount,0))</f>
        <v>0</v>
      </c>
      <c r="I7" s="536">
        <f t="array" aca="1" ref="I7" ca="1">SUM(IF((YearlyData_Column_Year=$A$1)*(YearlyData_Column_Month=8)*(YearlyData_Column_ExpensesCat=$A7),YearlyData_Column_Amount,0))</f>
        <v>0</v>
      </c>
      <c r="J7" s="536">
        <f t="array" aca="1" ref="J7" ca="1">SUM(IF((YearlyData_Column_Year=$A$1)*(YearlyData_Column_Month=9)*(YearlyData_Column_ExpensesCat=$A7),YearlyData_Column_Amount,0))</f>
        <v>0</v>
      </c>
      <c r="K7" s="536">
        <f t="array" aca="1" ref="K7" ca="1">SUM(IF((YearlyData_Column_Year=$A$1)*(YearlyData_Column_Month=10)*(YearlyData_Column_ExpensesCat=$A7),YearlyData_Column_Amount,0))</f>
        <v>0</v>
      </c>
      <c r="L7" s="536">
        <f t="array" aca="1" ref="L7" ca="1">SUM(IF((YearlyData_Column_Year=$A$1)*(YearlyData_Column_Month=11)*(YearlyData_Column_ExpensesCat=$A7),YearlyData_Column_Amount,0))</f>
        <v>0</v>
      </c>
      <c r="M7" s="536">
        <f t="array" aca="1" ref="M7" ca="1">SUM(IF((YearlyData_Column_Year=$A$1)*(YearlyData_Column_Month=12)*(YearlyData_Column_ExpensesCat=$A7),YearlyData_Column_Amount,0))</f>
        <v>0</v>
      </c>
      <c r="N7" s="536"/>
      <c r="P7" s="527" t="s">
        <v>139</v>
      </c>
      <c r="Q7" s="513">
        <f t="array" aca="1" ref="Q7" ca="1">SUM(IF((YearlyData_Column_Year=$P$1)*(YearlyData_Column_Month=1)*(YearlyData_Column_ExpensesCat=$P7),YearlyData_Column_Amount,0))</f>
        <v>0</v>
      </c>
      <c r="R7" s="513">
        <f t="array" aca="1" ref="R7" ca="1">SUM(IF((YearlyData_Column_Year=$P$1)*(YearlyData_Column_Month=2)*(YearlyData_Column_ExpensesCat=$P7),YearlyData_Column_Amount,0))</f>
        <v>0</v>
      </c>
      <c r="S7" s="513">
        <f t="array" aca="1" ref="S7" ca="1">SUM(IF((YearlyData_Column_Year=$P$1)*(YearlyData_Column_Month=3)*(YearlyData_Column_ExpensesCat=$P7),YearlyData_Column_Amount,0))</f>
        <v>0</v>
      </c>
      <c r="T7" s="513">
        <f t="array" aca="1" ref="T7" ca="1">SUM(IF((YearlyData_Column_Year=$P$1)*(YearlyData_Column_Month=4)*(YearlyData_Column_ExpensesCat=$P7),YearlyData_Column_Amount,0))</f>
        <v>0</v>
      </c>
      <c r="U7" s="513">
        <f t="array" aca="1" ref="U7" ca="1">SUM(IF((YearlyData_Column_Year=$P$1)*(YearlyData_Column_Month=5)*(YearlyData_Column_ExpensesCat=$P7),YearlyData_Column_Amount,0))</f>
        <v>68</v>
      </c>
      <c r="V7" s="513">
        <f t="array" aca="1" ref="V7" ca="1">SUM(IF((YearlyData_Column_Year=$P$1)*(YearlyData_Column_Month=6)*(YearlyData_Column_ExpensesCat=$P7),YearlyData_Column_Amount,0))</f>
        <v>0</v>
      </c>
      <c r="W7" s="513">
        <f t="array" aca="1" ref="W7" ca="1">SUM(IF((YearlyData_Column_Year=$P$1)*(YearlyData_Column_Month=7)*(YearlyData_Column_ExpensesCat=$P7),YearlyData_Column_Amount,0))</f>
        <v>0</v>
      </c>
      <c r="X7" s="513">
        <f t="array" aca="1" ref="X7" ca="1">SUM(IF((YearlyData_Column_Year=$P$1)*(YearlyData_Column_Month=8)*(YearlyData_Column_ExpensesCat=$P7),YearlyData_Column_Amount,0))</f>
        <v>0</v>
      </c>
      <c r="Y7" s="513">
        <f t="array" aca="1" ref="Y7" ca="1">SUM(IF((YearlyData_Column_Year=$P$1)*(YearlyData_Column_Month=9)*(YearlyData_Column_ExpensesCat=$P7),YearlyData_Column_Amount,0))</f>
        <v>0</v>
      </c>
      <c r="Z7" s="513">
        <f t="array" aca="1" ref="Z7" ca="1">SUM(IF((YearlyData_Column_Year=$P$1)*(YearlyData_Column_Month=10)*(YearlyData_Column_ExpensesCat=$P7),YearlyData_Column_Amount,0))</f>
        <v>0</v>
      </c>
      <c r="AA7" s="513">
        <f t="array" aca="1" ref="AA7" ca="1">SUM(IF((YearlyData_Column_Year=$P$1)*(YearlyData_Column_Month=11)*(YearlyData_Column_ExpensesCat=$P7),YearlyData_Column_Amount,0))</f>
        <v>0</v>
      </c>
      <c r="AB7" s="526">
        <f t="array" aca="1" ref="AB7" ca="1">SUM(IF((YearlyData_Column_Year=$P$1)*(YearlyData_Column_Month=12)*(YearlyData_Column_ExpensesCat=$P7),YearlyData_Column_Amount,0))</f>
        <v>0</v>
      </c>
    </row>
    <row r="8" spans="1:28">
      <c r="A8" s="517" t="s">
        <v>8</v>
      </c>
      <c r="B8" s="536">
        <f t="array" aca="1" ref="B8" ca="1">SUM(IF((YearlyData_Column_Year=$A$1)*(YearlyData_Column_Month=1)*(YearlyData_Column_ExpensesCat=$A8),YearlyData_Column_Amount,0))</f>
        <v>127</v>
      </c>
      <c r="C8" s="536">
        <f t="array" aca="1" ref="C8" ca="1">SUM(IF((YearlyData_Column_Year=$A$1)*(YearlyData_Column_Month=2)*(YearlyData_Column_ExpensesCat=$A8),YearlyData_Column_Amount,0))</f>
        <v>180</v>
      </c>
      <c r="D8" s="536">
        <f t="array" aca="1" ref="D8" ca="1">SUM(IF((YearlyData_Column_Year=$A$1)*(YearlyData_Column_Month=3)*(YearlyData_Column_ExpensesCat=$A8),YearlyData_Column_Amount,0))</f>
        <v>108</v>
      </c>
      <c r="E8" s="536">
        <f t="array" aca="1" ref="E8" ca="1">SUM(IF((YearlyData_Column_Year=$A$1)*(YearlyData_Column_Month=4)*(YearlyData_Column_ExpensesCat=$A8),YearlyData_Column_Amount,0))</f>
        <v>188</v>
      </c>
      <c r="F8" s="536">
        <f t="array" aca="1" ref="F8" ca="1">SUM(IF((YearlyData_Column_Year=$A$1)*(YearlyData_Column_Month=5)*(YearlyData_Column_ExpensesCat=$A8),YearlyData_Column_Amount,0))</f>
        <v>80</v>
      </c>
      <c r="G8" s="536">
        <f t="array" aca="1" ref="G8" ca="1">SUM(IF((YearlyData_Column_Year=$A$1)*(YearlyData_Column_Month=6)*(YearlyData_Column_ExpensesCat=$A8),YearlyData_Column_Amount,0))</f>
        <v>145</v>
      </c>
      <c r="H8" s="536">
        <f t="array" aca="1" ref="H8" ca="1">SUM(IF((YearlyData_Column_Year=$A$1)*(YearlyData_Column_Month=7)*(YearlyData_Column_ExpensesCat=$A8),YearlyData_Column_Amount,0))</f>
        <v>97</v>
      </c>
      <c r="I8" s="536">
        <f t="array" aca="1" ref="I8" ca="1">SUM(IF((YearlyData_Column_Year=$A$1)*(YearlyData_Column_Month=8)*(YearlyData_Column_ExpensesCat=$A8),YearlyData_Column_Amount,0))</f>
        <v>189</v>
      </c>
      <c r="J8" s="536">
        <f t="array" aca="1" ref="J8" ca="1">SUM(IF((YearlyData_Column_Year=$A$1)*(YearlyData_Column_Month=9)*(YearlyData_Column_ExpensesCat=$A8),YearlyData_Column_Amount,0))</f>
        <v>76</v>
      </c>
      <c r="K8" s="536">
        <f t="array" aca="1" ref="K8" ca="1">SUM(IF((YearlyData_Column_Year=$A$1)*(YearlyData_Column_Month=10)*(YearlyData_Column_ExpensesCat=$A8),YearlyData_Column_Amount,0))</f>
        <v>183</v>
      </c>
      <c r="L8" s="536">
        <f t="array" aca="1" ref="L8" ca="1">SUM(IF((YearlyData_Column_Year=$A$1)*(YearlyData_Column_Month=11)*(YearlyData_Column_ExpensesCat=$A8),YearlyData_Column_Amount,0))</f>
        <v>137</v>
      </c>
      <c r="M8" s="536">
        <f t="array" aca="1" ref="M8" ca="1">SUM(IF((YearlyData_Column_Year=$A$1)*(YearlyData_Column_Month=12)*(YearlyData_Column_ExpensesCat=$A8),YearlyData_Column_Amount,0))</f>
        <v>146</v>
      </c>
      <c r="N8" s="536"/>
      <c r="P8" s="527" t="s">
        <v>8</v>
      </c>
      <c r="Q8" s="513">
        <f t="array" aca="1" ref="Q8" ca="1">SUM(IF((YearlyData_Column_Year=$P$1)*(YearlyData_Column_Month=1)*(YearlyData_Column_ExpensesCat=$P8),YearlyData_Column_Amount,0))</f>
        <v>110</v>
      </c>
      <c r="R8" s="513">
        <f t="array" aca="1" ref="R8" ca="1">SUM(IF((YearlyData_Column_Year=$P$1)*(YearlyData_Column_Month=2)*(YearlyData_Column_ExpensesCat=$P8),YearlyData_Column_Amount,0))</f>
        <v>183</v>
      </c>
      <c r="S8" s="513">
        <f t="array" aca="1" ref="S8" ca="1">SUM(IF((YearlyData_Column_Year=$P$1)*(YearlyData_Column_Month=3)*(YearlyData_Column_ExpensesCat=$P8),YearlyData_Column_Amount,0))</f>
        <v>148</v>
      </c>
      <c r="T8" s="513">
        <f t="array" aca="1" ref="T8" ca="1">SUM(IF((YearlyData_Column_Year=$P$1)*(YearlyData_Column_Month=4)*(YearlyData_Column_ExpensesCat=$P8),YearlyData_Column_Amount,0))</f>
        <v>234</v>
      </c>
      <c r="U8" s="513">
        <f t="array" aca="1" ref="U8" ca="1">SUM(IF((YearlyData_Column_Year=$P$1)*(YearlyData_Column_Month=5)*(YearlyData_Column_ExpensesCat=$P8),YearlyData_Column_Amount,0))</f>
        <v>191</v>
      </c>
      <c r="V8" s="513">
        <f t="array" aca="1" ref="V8" ca="1">SUM(IF((YearlyData_Column_Year=$P$1)*(YearlyData_Column_Month=6)*(YearlyData_Column_ExpensesCat=$P8),YearlyData_Column_Amount,0))</f>
        <v>0</v>
      </c>
      <c r="W8" s="513">
        <f t="array" aca="1" ref="W8" ca="1">SUM(IF((YearlyData_Column_Year=$P$1)*(YearlyData_Column_Month=7)*(YearlyData_Column_ExpensesCat=$P8),YearlyData_Column_Amount,0))</f>
        <v>0</v>
      </c>
      <c r="X8" s="513">
        <f t="array" aca="1" ref="X8" ca="1">SUM(IF((YearlyData_Column_Year=$P$1)*(YearlyData_Column_Month=8)*(YearlyData_Column_ExpensesCat=$P8),YearlyData_Column_Amount,0))</f>
        <v>0</v>
      </c>
      <c r="Y8" s="513">
        <f t="array" aca="1" ref="Y8" ca="1">SUM(IF((YearlyData_Column_Year=$P$1)*(YearlyData_Column_Month=9)*(YearlyData_Column_ExpensesCat=$P8),YearlyData_Column_Amount,0))</f>
        <v>0</v>
      </c>
      <c r="Z8" s="513">
        <f t="array" aca="1" ref="Z8" ca="1">SUM(IF((YearlyData_Column_Year=$P$1)*(YearlyData_Column_Month=10)*(YearlyData_Column_ExpensesCat=$P8),YearlyData_Column_Amount,0))</f>
        <v>0</v>
      </c>
      <c r="AA8" s="513">
        <f t="array" aca="1" ref="AA8" ca="1">SUM(IF((YearlyData_Column_Year=$P$1)*(YearlyData_Column_Month=11)*(YearlyData_Column_ExpensesCat=$P8),YearlyData_Column_Amount,0))</f>
        <v>0</v>
      </c>
      <c r="AB8" s="526">
        <f t="array" aca="1" ref="AB8" ca="1">SUM(IF((YearlyData_Column_Year=$P$1)*(YearlyData_Column_Month=12)*(YearlyData_Column_ExpensesCat=$P8),YearlyData_Column_Amount,0))</f>
        <v>0</v>
      </c>
    </row>
    <row r="9" spans="1:28">
      <c r="A9" s="517" t="s">
        <v>128</v>
      </c>
      <c r="B9" s="536">
        <f t="array" aca="1" ref="B9" ca="1">SUM(IF((YearlyData_Column_Year=$A$1)*(YearlyData_Column_Month=1)*(YearlyData_Column_ExpensesCat=$A9),YearlyData_Column_Amount,0))</f>
        <v>882</v>
      </c>
      <c r="C9" s="536">
        <f t="array" aca="1" ref="C9" ca="1">SUM(IF((YearlyData_Column_Year=$A$1)*(YearlyData_Column_Month=2)*(YearlyData_Column_ExpensesCat=$A9),YearlyData_Column_Amount,0))</f>
        <v>860</v>
      </c>
      <c r="D9" s="536">
        <f t="array" aca="1" ref="D9" ca="1">SUM(IF((YearlyData_Column_Year=$A$1)*(YearlyData_Column_Month=3)*(YearlyData_Column_ExpensesCat=$A9),YearlyData_Column_Amount,0))</f>
        <v>1002</v>
      </c>
      <c r="E9" s="536">
        <f t="array" aca="1" ref="E9" ca="1">SUM(IF((YearlyData_Column_Year=$A$1)*(YearlyData_Column_Month=4)*(YearlyData_Column_ExpensesCat=$A9),YearlyData_Column_Amount,0))</f>
        <v>860</v>
      </c>
      <c r="F9" s="536">
        <f t="array" aca="1" ref="F9" ca="1">SUM(IF((YearlyData_Column_Year=$A$1)*(YearlyData_Column_Month=5)*(YearlyData_Column_ExpensesCat=$A9),YearlyData_Column_Amount,0))</f>
        <v>860</v>
      </c>
      <c r="G9" s="536">
        <f t="array" aca="1" ref="G9" ca="1">SUM(IF((YearlyData_Column_Year=$A$1)*(YearlyData_Column_Month=6)*(YearlyData_Column_ExpensesCat=$A9),YearlyData_Column_Amount,0))</f>
        <v>1290</v>
      </c>
      <c r="H9" s="536">
        <f t="array" aca="1" ref="H9" ca="1">SUM(IF((YearlyData_Column_Year=$A$1)*(YearlyData_Column_Month=7)*(YearlyData_Column_ExpensesCat=$A9),YearlyData_Column_Amount,0))</f>
        <v>1290</v>
      </c>
      <c r="I9" s="536">
        <f t="array" aca="1" ref="I9" ca="1">SUM(IF((YearlyData_Column_Year=$A$1)*(YearlyData_Column_Month=8)*(YearlyData_Column_ExpensesCat=$A9),YearlyData_Column_Amount,0))</f>
        <v>430</v>
      </c>
      <c r="J9" s="536">
        <f t="array" aca="1" ref="J9" ca="1">SUM(IF((YearlyData_Column_Year=$A$1)*(YearlyData_Column_Month=9)*(YearlyData_Column_ExpensesCat=$A9),YearlyData_Column_Amount,0))</f>
        <v>860</v>
      </c>
      <c r="K9" s="536">
        <f t="array" aca="1" ref="K9" ca="1">SUM(IF((YearlyData_Column_Year=$A$1)*(YearlyData_Column_Month=10)*(YearlyData_Column_ExpensesCat=$A9),YearlyData_Column_Amount,0))</f>
        <v>1290</v>
      </c>
      <c r="L9" s="536">
        <f t="array" aca="1" ref="L9" ca="1">SUM(IF((YearlyData_Column_Year=$A$1)*(YearlyData_Column_Month=11)*(YearlyData_Column_ExpensesCat=$A9),YearlyData_Column_Amount,0))</f>
        <v>430</v>
      </c>
      <c r="M9" s="536">
        <f t="array" aca="1" ref="M9" ca="1">SUM(IF((YearlyData_Column_Year=$A$1)*(YearlyData_Column_Month=12)*(YearlyData_Column_ExpensesCat=$A9),YearlyData_Column_Amount,0))</f>
        <v>860</v>
      </c>
      <c r="N9" s="536"/>
      <c r="P9" s="527" t="s">
        <v>128</v>
      </c>
      <c r="Q9" s="513">
        <f t="array" aca="1" ref="Q9" ca="1">SUM(IF((YearlyData_Column_Year=$P$1)*(YearlyData_Column_Month=1)*(YearlyData_Column_ExpensesCat=$P9),YearlyData_Column_Amount,0))</f>
        <v>860</v>
      </c>
      <c r="R9" s="513">
        <f t="array" aca="1" ref="R9" ca="1">SUM(IF((YearlyData_Column_Year=$P$1)*(YearlyData_Column_Month=2)*(YearlyData_Column_ExpensesCat=$P9),YearlyData_Column_Amount,0))</f>
        <v>860</v>
      </c>
      <c r="S9" s="513">
        <f t="array" aca="1" ref="S9" ca="1">SUM(IF((YearlyData_Column_Year=$P$1)*(YearlyData_Column_Month=3)*(YearlyData_Column_ExpensesCat=$P9),YearlyData_Column_Amount,0))</f>
        <v>960</v>
      </c>
      <c r="T9" s="513">
        <f t="array" aca="1" ref="T9" ca="1">SUM(IF((YearlyData_Column_Year=$P$1)*(YearlyData_Column_Month=4)*(YearlyData_Column_ExpensesCat=$P9),YearlyData_Column_Amount,0))</f>
        <v>880</v>
      </c>
      <c r="U9" s="513">
        <f t="array" aca="1" ref="U9" ca="1">SUM(IF((YearlyData_Column_Year=$P$1)*(YearlyData_Column_Month=5)*(YearlyData_Column_ExpensesCat=$P9),YearlyData_Column_Amount,0))</f>
        <v>902</v>
      </c>
      <c r="V9" s="513">
        <f t="array" aca="1" ref="V9" ca="1">SUM(IF((YearlyData_Column_Year=$P$1)*(YearlyData_Column_Month=6)*(YearlyData_Column_ExpensesCat=$P9),YearlyData_Column_Amount,0))</f>
        <v>0</v>
      </c>
      <c r="W9" s="513">
        <f t="array" aca="1" ref="W9" ca="1">SUM(IF((YearlyData_Column_Year=$P$1)*(YearlyData_Column_Month=7)*(YearlyData_Column_ExpensesCat=$P9),YearlyData_Column_Amount,0))</f>
        <v>0</v>
      </c>
      <c r="X9" s="513">
        <f t="array" aca="1" ref="X9" ca="1">SUM(IF((YearlyData_Column_Year=$P$1)*(YearlyData_Column_Month=8)*(YearlyData_Column_ExpensesCat=$P9),YearlyData_Column_Amount,0))</f>
        <v>0</v>
      </c>
      <c r="Y9" s="513">
        <f t="array" aca="1" ref="Y9" ca="1">SUM(IF((YearlyData_Column_Year=$P$1)*(YearlyData_Column_Month=9)*(YearlyData_Column_ExpensesCat=$P9),YearlyData_Column_Amount,0))</f>
        <v>0</v>
      </c>
      <c r="Z9" s="513">
        <f t="array" aca="1" ref="Z9" ca="1">SUM(IF((YearlyData_Column_Year=$P$1)*(YearlyData_Column_Month=10)*(YearlyData_Column_ExpensesCat=$P9),YearlyData_Column_Amount,0))</f>
        <v>0</v>
      </c>
      <c r="AA9" s="513">
        <f t="array" aca="1" ref="AA9" ca="1">SUM(IF((YearlyData_Column_Year=$P$1)*(YearlyData_Column_Month=11)*(YearlyData_Column_ExpensesCat=$P9),YearlyData_Column_Amount,0))</f>
        <v>0</v>
      </c>
      <c r="AB9" s="526">
        <f t="array" aca="1" ref="AB9" ca="1">SUM(IF((YearlyData_Column_Year=$P$1)*(YearlyData_Column_Month=12)*(YearlyData_Column_ExpensesCat=$P9),YearlyData_Column_Amount,0))</f>
        <v>0</v>
      </c>
    </row>
    <row r="10" spans="1:28">
      <c r="A10" s="517" t="s">
        <v>9</v>
      </c>
      <c r="B10" s="536">
        <f t="array" aca="1" ref="B10" ca="1">SUM(IF((YearlyData_Column_Year=$A$1)*(YearlyData_Column_Month=1)*(YearlyData_Column_ExpensesCat=$A10),YearlyData_Column_Amount,0))</f>
        <v>0</v>
      </c>
      <c r="C10" s="536">
        <f t="array" aca="1" ref="C10" ca="1">SUM(IF((YearlyData_Column_Year=$A$1)*(YearlyData_Column_Month=2)*(YearlyData_Column_ExpensesCat=$A10),YearlyData_Column_Amount,0))</f>
        <v>0</v>
      </c>
      <c r="D10" s="536">
        <f t="array" aca="1" ref="D10" ca="1">SUM(IF((YearlyData_Column_Year=$A$1)*(YearlyData_Column_Month=3)*(YearlyData_Column_ExpensesCat=$A10),YearlyData_Column_Amount,0))</f>
        <v>0</v>
      </c>
      <c r="E10" s="536">
        <f t="array" aca="1" ref="E10" ca="1">SUM(IF((YearlyData_Column_Year=$A$1)*(YearlyData_Column_Month=4)*(YearlyData_Column_ExpensesCat=$A10),YearlyData_Column_Amount,0))</f>
        <v>800</v>
      </c>
      <c r="F10" s="536">
        <f t="array" aca="1" ref="F10" ca="1">SUM(IF((YearlyData_Column_Year=$A$1)*(YearlyData_Column_Month=5)*(YearlyData_Column_ExpensesCat=$A10),YearlyData_Column_Amount,0))</f>
        <v>890</v>
      </c>
      <c r="G10" s="536">
        <f t="array" aca="1" ref="G10" ca="1">SUM(IF((YearlyData_Column_Year=$A$1)*(YearlyData_Column_Month=6)*(YearlyData_Column_ExpensesCat=$A10),YearlyData_Column_Amount,0))</f>
        <v>0</v>
      </c>
      <c r="H10" s="536">
        <f t="array" aca="1" ref="H10" ca="1">SUM(IF((YearlyData_Column_Year=$A$1)*(YearlyData_Column_Month=7)*(YearlyData_Column_ExpensesCat=$A10),YearlyData_Column_Amount,0))</f>
        <v>0</v>
      </c>
      <c r="I10" s="536">
        <f t="array" aca="1" ref="I10" ca="1">SUM(IF((YearlyData_Column_Year=$A$1)*(YearlyData_Column_Month=8)*(YearlyData_Column_ExpensesCat=$A10),YearlyData_Column_Amount,0))</f>
        <v>0</v>
      </c>
      <c r="J10" s="536">
        <f t="array" aca="1" ref="J10" ca="1">SUM(IF((YearlyData_Column_Year=$A$1)*(YearlyData_Column_Month=9)*(YearlyData_Column_ExpensesCat=$A10),YearlyData_Column_Amount,0))</f>
        <v>0</v>
      </c>
      <c r="K10" s="536">
        <f t="array" aca="1" ref="K10" ca="1">SUM(IF((YearlyData_Column_Year=$A$1)*(YearlyData_Column_Month=10)*(YearlyData_Column_ExpensesCat=$A10),YearlyData_Column_Amount,0))</f>
        <v>0</v>
      </c>
      <c r="L10" s="536">
        <f t="array" aca="1" ref="L10" ca="1">SUM(IF((YearlyData_Column_Year=$A$1)*(YearlyData_Column_Month=11)*(YearlyData_Column_ExpensesCat=$A10),YearlyData_Column_Amount,0))</f>
        <v>0</v>
      </c>
      <c r="M10" s="536">
        <f t="array" aca="1" ref="M10" ca="1">SUM(IF((YearlyData_Column_Year=$A$1)*(YearlyData_Column_Month=12)*(YearlyData_Column_ExpensesCat=$A10),YearlyData_Column_Amount,0))</f>
        <v>550</v>
      </c>
      <c r="N10" s="536"/>
      <c r="P10" s="527" t="s">
        <v>9</v>
      </c>
      <c r="Q10" s="513">
        <f t="array" aca="1" ref="Q10" ca="1">SUM(IF((YearlyData_Column_Year=$P$1)*(YearlyData_Column_Month=1)*(YearlyData_Column_ExpensesCat=$P10),YearlyData_Column_Amount,0))</f>
        <v>336</v>
      </c>
      <c r="R10" s="513">
        <f t="array" aca="1" ref="R10" ca="1">SUM(IF((YearlyData_Column_Year=$P$1)*(YearlyData_Column_Month=2)*(YearlyData_Column_ExpensesCat=$P10),YearlyData_Column_Amount,0))</f>
        <v>0</v>
      </c>
      <c r="S10" s="513">
        <f t="array" aca="1" ref="S10" ca="1">SUM(IF((YearlyData_Column_Year=$P$1)*(YearlyData_Column_Month=3)*(YearlyData_Column_ExpensesCat=$P10),YearlyData_Column_Amount,0))</f>
        <v>0</v>
      </c>
      <c r="T10" s="513">
        <f t="array" aca="1" ref="T10" ca="1">SUM(IF((YearlyData_Column_Year=$P$1)*(YearlyData_Column_Month=4)*(YearlyData_Column_ExpensesCat=$P10),YearlyData_Column_Amount,0))</f>
        <v>0</v>
      </c>
      <c r="U10" s="513">
        <f t="array" aca="1" ref="U10" ca="1">SUM(IF((YearlyData_Column_Year=$P$1)*(YearlyData_Column_Month=5)*(YearlyData_Column_ExpensesCat=$P10),YearlyData_Column_Amount,0))</f>
        <v>0</v>
      </c>
      <c r="V10" s="513">
        <f t="array" aca="1" ref="V10" ca="1">SUM(IF((YearlyData_Column_Year=$P$1)*(YearlyData_Column_Month=6)*(YearlyData_Column_ExpensesCat=$P10),YearlyData_Column_Amount,0))</f>
        <v>0</v>
      </c>
      <c r="W10" s="513">
        <f t="array" aca="1" ref="W10" ca="1">SUM(IF((YearlyData_Column_Year=$P$1)*(YearlyData_Column_Month=7)*(YearlyData_Column_ExpensesCat=$P10),YearlyData_Column_Amount,0))</f>
        <v>0</v>
      </c>
      <c r="X10" s="513">
        <f t="array" aca="1" ref="X10" ca="1">SUM(IF((YearlyData_Column_Year=$P$1)*(YearlyData_Column_Month=8)*(YearlyData_Column_ExpensesCat=$P10),YearlyData_Column_Amount,0))</f>
        <v>0</v>
      </c>
      <c r="Y10" s="513">
        <f t="array" aca="1" ref="Y10" ca="1">SUM(IF((YearlyData_Column_Year=$P$1)*(YearlyData_Column_Month=9)*(YearlyData_Column_ExpensesCat=$P10),YearlyData_Column_Amount,0))</f>
        <v>0</v>
      </c>
      <c r="Z10" s="513">
        <f t="array" aca="1" ref="Z10" ca="1">SUM(IF((YearlyData_Column_Year=$P$1)*(YearlyData_Column_Month=10)*(YearlyData_Column_ExpensesCat=$P10),YearlyData_Column_Amount,0))</f>
        <v>0</v>
      </c>
      <c r="AA10" s="513">
        <f t="array" aca="1" ref="AA10" ca="1">SUM(IF((YearlyData_Column_Year=$P$1)*(YearlyData_Column_Month=11)*(YearlyData_Column_ExpensesCat=$P10),YearlyData_Column_Amount,0))</f>
        <v>0</v>
      </c>
      <c r="AB10" s="526">
        <f t="array" aca="1" ref="AB10" ca="1">SUM(IF((YearlyData_Column_Year=$P$1)*(YearlyData_Column_Month=12)*(YearlyData_Column_ExpensesCat=$P10),YearlyData_Column_Amount,0))</f>
        <v>0</v>
      </c>
    </row>
    <row r="11" spans="1:28">
      <c r="A11" s="518" t="s">
        <v>13</v>
      </c>
      <c r="B11" s="537">
        <f t="array" aca="1" ref="B11" ca="1">SUM(IF((YearlyData_Column_Year=$A$1)*(YearlyData_Column_Month=1)*(YearlyData_Column_ExpensesCat=$A11),YearlyData_Column_Amount,0))</f>
        <v>0</v>
      </c>
      <c r="C11" s="537">
        <f t="array" aca="1" ref="C11" ca="1">SUM(IF((YearlyData_Column_Year=$A$1)*(YearlyData_Column_Month=2)*(YearlyData_Column_ExpensesCat=$A11),YearlyData_Column_Amount,0))</f>
        <v>0</v>
      </c>
      <c r="D11" s="537">
        <f t="array" aca="1" ref="D11" ca="1">SUM(IF((YearlyData_Column_Year=$A$1)*(YearlyData_Column_Month=3)*(YearlyData_Column_ExpensesCat=$A11),YearlyData_Column_Amount,0))</f>
        <v>0</v>
      </c>
      <c r="E11" s="537">
        <f t="array" aca="1" ref="E11" ca="1">SUM(IF((YearlyData_Column_Year=$A$1)*(YearlyData_Column_Month=4)*(YearlyData_Column_ExpensesCat=$A11),YearlyData_Column_Amount,0))</f>
        <v>0</v>
      </c>
      <c r="F11" s="537">
        <f t="array" aca="1" ref="F11" ca="1">SUM(IF((YearlyData_Column_Year=$A$1)*(YearlyData_Column_Month=5)*(YearlyData_Column_ExpensesCat=$A11),YearlyData_Column_Amount,0))</f>
        <v>0</v>
      </c>
      <c r="G11" s="537">
        <f t="array" aca="1" ref="G11" ca="1">SUM(IF((YearlyData_Column_Year=$A$1)*(YearlyData_Column_Month=6)*(YearlyData_Column_ExpensesCat=$A11),YearlyData_Column_Amount,0))</f>
        <v>0</v>
      </c>
      <c r="H11" s="537">
        <f t="array" aca="1" ref="H11" ca="1">SUM(IF((YearlyData_Column_Year=$A$1)*(YearlyData_Column_Month=7)*(YearlyData_Column_ExpensesCat=$A11),YearlyData_Column_Amount,0))</f>
        <v>0</v>
      </c>
      <c r="I11" s="537">
        <f t="array" aca="1" ref="I11" ca="1">SUM(IF((YearlyData_Column_Year=$A$1)*(YearlyData_Column_Month=8)*(YearlyData_Column_ExpensesCat=$A11),YearlyData_Column_Amount,0))</f>
        <v>0</v>
      </c>
      <c r="J11" s="537">
        <f t="array" aca="1" ref="J11" ca="1">SUM(IF((YearlyData_Column_Year=$A$1)*(YearlyData_Column_Month=9)*(YearlyData_Column_ExpensesCat=$A11),YearlyData_Column_Amount,0))</f>
        <v>0</v>
      </c>
      <c r="K11" s="537">
        <f t="array" aca="1" ref="K11" ca="1">SUM(IF((YearlyData_Column_Year=$A$1)*(YearlyData_Column_Month=10)*(YearlyData_Column_ExpensesCat=$A11),YearlyData_Column_Amount,0))</f>
        <v>0</v>
      </c>
      <c r="L11" s="537">
        <f t="array" aca="1" ref="L11" ca="1">SUM(IF((YearlyData_Column_Year=$A$1)*(YearlyData_Column_Month=11)*(YearlyData_Column_ExpensesCat=$A11),YearlyData_Column_Amount,0))</f>
        <v>0</v>
      </c>
      <c r="M11" s="537">
        <f t="array" aca="1" ref="M11" ca="1">SUM(IF((YearlyData_Column_Year=$A$1)*(YearlyData_Column_Month=12)*(YearlyData_Column_ExpensesCat=$A11),YearlyData_Column_Amount,0))</f>
        <v>0</v>
      </c>
      <c r="N11" s="536"/>
      <c r="P11" s="528" t="s">
        <v>13</v>
      </c>
      <c r="Q11" s="529">
        <f t="array" aca="1" ref="Q11" ca="1">SUM(IF((YearlyData_Column_Year=$P$1)*(YearlyData_Column_Month=1)*(YearlyData_Column_ExpensesCat=$P11),YearlyData_Column_Amount,0))</f>
        <v>0</v>
      </c>
      <c r="R11" s="529">
        <f t="array" aca="1" ref="R11" ca="1">SUM(IF((YearlyData_Column_Year=$P$1)*(YearlyData_Column_Month=2)*(YearlyData_Column_ExpensesCat=$P11),YearlyData_Column_Amount,0))</f>
        <v>0</v>
      </c>
      <c r="S11" s="529">
        <f t="array" aca="1" ref="S11" ca="1">SUM(IF((YearlyData_Column_Year=$P$1)*(YearlyData_Column_Month=3)*(YearlyData_Column_ExpensesCat=$P11),YearlyData_Column_Amount,0))</f>
        <v>0</v>
      </c>
      <c r="T11" s="529">
        <f t="array" aca="1" ref="T11" ca="1">SUM(IF((YearlyData_Column_Year=$P$1)*(YearlyData_Column_Month=4)*(YearlyData_Column_ExpensesCat=$P11),YearlyData_Column_Amount,0))</f>
        <v>0</v>
      </c>
      <c r="U11" s="529">
        <f t="array" aca="1" ref="U11" ca="1">SUM(IF((YearlyData_Column_Year=$P$1)*(YearlyData_Column_Month=5)*(YearlyData_Column_ExpensesCat=$P11),YearlyData_Column_Amount,0))</f>
        <v>0</v>
      </c>
      <c r="V11" s="529">
        <f t="array" aca="1" ref="V11" ca="1">SUM(IF((YearlyData_Column_Year=$P$1)*(YearlyData_Column_Month=6)*(YearlyData_Column_ExpensesCat=$P11),YearlyData_Column_Amount,0))</f>
        <v>0</v>
      </c>
      <c r="W11" s="529">
        <f t="array" aca="1" ref="W11" ca="1">SUM(IF((YearlyData_Column_Year=$P$1)*(YearlyData_Column_Month=7)*(YearlyData_Column_ExpensesCat=$P11),YearlyData_Column_Amount,0))</f>
        <v>0</v>
      </c>
      <c r="X11" s="529">
        <f t="array" aca="1" ref="X11" ca="1">SUM(IF((YearlyData_Column_Year=$P$1)*(YearlyData_Column_Month=8)*(YearlyData_Column_ExpensesCat=$P11),YearlyData_Column_Amount,0))</f>
        <v>0</v>
      </c>
      <c r="Y11" s="529">
        <f t="array" aca="1" ref="Y11" ca="1">SUM(IF((YearlyData_Column_Year=$P$1)*(YearlyData_Column_Month=9)*(YearlyData_Column_ExpensesCat=$P11),YearlyData_Column_Amount,0))</f>
        <v>0</v>
      </c>
      <c r="Z11" s="529">
        <f t="array" aca="1" ref="Z11" ca="1">SUM(IF((YearlyData_Column_Year=$P$1)*(YearlyData_Column_Month=10)*(YearlyData_Column_ExpensesCat=$P11),YearlyData_Column_Amount,0))</f>
        <v>0</v>
      </c>
      <c r="AA11" s="529">
        <f t="array" aca="1" ref="AA11" ca="1">SUM(IF((YearlyData_Column_Year=$P$1)*(YearlyData_Column_Month=11)*(YearlyData_Column_ExpensesCat=$P11),YearlyData_Column_Amount,0))</f>
        <v>0</v>
      </c>
      <c r="AB11" s="530">
        <f t="array" aca="1" ref="AB11" ca="1">SUM(IF((YearlyData_Column_Year=$P$1)*(YearlyData_Column_Month=12)*(YearlyData_Column_ExpensesCat=$P11),YearlyData_Column_Amount,0))</f>
        <v>0</v>
      </c>
    </row>
    <row r="12" spans="1:28">
      <c r="A12" s="512"/>
      <c r="B12" s="538"/>
      <c r="C12" s="538"/>
      <c r="D12" s="538"/>
    </row>
    <row r="13" spans="1:28">
      <c r="A13" s="521" t="s">
        <v>355</v>
      </c>
      <c r="B13" s="533" t="s">
        <v>59</v>
      </c>
      <c r="C13" s="534" t="s">
        <v>60</v>
      </c>
      <c r="D13" s="534" t="s">
        <v>61</v>
      </c>
      <c r="E13" s="534" t="s">
        <v>62</v>
      </c>
      <c r="F13" s="534" t="s">
        <v>63</v>
      </c>
      <c r="G13" s="534" t="s">
        <v>64</v>
      </c>
      <c r="H13" s="534" t="s">
        <v>65</v>
      </c>
      <c r="I13" s="534" t="s">
        <v>66</v>
      </c>
      <c r="J13" s="534" t="s">
        <v>67</v>
      </c>
      <c r="K13" s="534" t="s">
        <v>68</v>
      </c>
      <c r="L13" s="534" t="s">
        <v>69</v>
      </c>
      <c r="M13" s="542" t="s">
        <v>70</v>
      </c>
      <c r="N13" s="541"/>
      <c r="P13" s="521" t="s">
        <v>355</v>
      </c>
      <c r="Q13" s="533" t="s">
        <v>59</v>
      </c>
      <c r="R13" s="534" t="s">
        <v>60</v>
      </c>
      <c r="S13" s="534" t="s">
        <v>61</v>
      </c>
      <c r="T13" s="534" t="s">
        <v>62</v>
      </c>
      <c r="U13" s="534" t="s">
        <v>63</v>
      </c>
      <c r="V13" s="534" t="s">
        <v>64</v>
      </c>
      <c r="W13" s="534" t="s">
        <v>65</v>
      </c>
      <c r="X13" s="534" t="s">
        <v>66</v>
      </c>
      <c r="Y13" s="534" t="s">
        <v>67</v>
      </c>
      <c r="Z13" s="534" t="s">
        <v>68</v>
      </c>
      <c r="AA13" s="534" t="s">
        <v>69</v>
      </c>
      <c r="AB13" s="534" t="s">
        <v>70</v>
      </c>
    </row>
    <row r="14" spans="1:28">
      <c r="A14" s="532"/>
      <c r="B14" s="539">
        <f ca="1">MAX(B3:B11)</f>
        <v>882</v>
      </c>
      <c r="C14" s="539">
        <f t="shared" ref="C14:M14" ca="1" si="0">MAX(C3:C11)</f>
        <v>860</v>
      </c>
      <c r="D14" s="539">
        <f t="shared" ca="1" si="0"/>
        <v>1002</v>
      </c>
      <c r="E14" s="539">
        <f t="shared" ca="1" si="0"/>
        <v>860</v>
      </c>
      <c r="F14" s="539">
        <f t="shared" ca="1" si="0"/>
        <v>890</v>
      </c>
      <c r="G14" s="539">
        <f t="shared" ca="1" si="0"/>
        <v>1290</v>
      </c>
      <c r="H14" s="539">
        <f t="shared" ca="1" si="0"/>
        <v>1290</v>
      </c>
      <c r="I14" s="539">
        <f t="shared" ca="1" si="0"/>
        <v>430</v>
      </c>
      <c r="J14" s="539">
        <f t="shared" ca="1" si="0"/>
        <v>860</v>
      </c>
      <c r="K14" s="539">
        <f t="shared" ca="1" si="0"/>
        <v>1290</v>
      </c>
      <c r="L14" s="539">
        <f t="shared" ca="1" si="0"/>
        <v>430</v>
      </c>
      <c r="M14" s="539">
        <f t="shared" ca="1" si="0"/>
        <v>860</v>
      </c>
      <c r="Q14" s="539">
        <f ca="1">MAX(Q3:Q11)</f>
        <v>860</v>
      </c>
      <c r="R14" s="539">
        <f t="shared" ref="R14:AB14" ca="1" si="1">MAX(R3:R11)</f>
        <v>860</v>
      </c>
      <c r="S14" s="539">
        <f t="shared" ca="1" si="1"/>
        <v>960</v>
      </c>
      <c r="T14" s="539">
        <f t="shared" ca="1" si="1"/>
        <v>880</v>
      </c>
      <c r="U14" s="539">
        <f t="shared" ca="1" si="1"/>
        <v>902</v>
      </c>
      <c r="V14" s="539">
        <f t="shared" ca="1" si="1"/>
        <v>0</v>
      </c>
      <c r="W14" s="539">
        <f t="shared" ca="1" si="1"/>
        <v>0</v>
      </c>
      <c r="X14" s="539">
        <f t="shared" ca="1" si="1"/>
        <v>0</v>
      </c>
      <c r="Y14" s="539">
        <f t="shared" ca="1" si="1"/>
        <v>0</v>
      </c>
      <c r="Z14" s="539">
        <f t="shared" ca="1" si="1"/>
        <v>0</v>
      </c>
      <c r="AA14" s="539">
        <f t="shared" ca="1" si="1"/>
        <v>0</v>
      </c>
      <c r="AB14" s="539">
        <f t="shared" ca="1" si="1"/>
        <v>0</v>
      </c>
    </row>
    <row r="15" spans="1:28">
      <c r="A15" s="532" t="s">
        <v>167</v>
      </c>
      <c r="B15" s="539" t="str">
        <f ca="1">IF($B$14=0,0,IF(B3=$B$14,$A15," "))</f>
        <v xml:space="preserve"> </v>
      </c>
      <c r="C15" s="539" t="str">
        <f ca="1">IF($C$14=0,0,IF(C3=$C$14,$A15," "))</f>
        <v xml:space="preserve"> </v>
      </c>
      <c r="D15" s="539" t="str">
        <f ca="1">IF($D$14=0,0,IF(D3=$D$14,$A15," "))</f>
        <v xml:space="preserve"> </v>
      </c>
      <c r="E15" s="539" t="str">
        <f ca="1">IF($E$14=0,0,IF(E3=$E$14,$A15," "))</f>
        <v xml:space="preserve"> </v>
      </c>
      <c r="F15" s="539" t="str">
        <f ca="1">IF($F$14=0,0,IF(F3=$F$14,$A15," "))</f>
        <v xml:space="preserve"> </v>
      </c>
      <c r="G15" s="539" t="str">
        <f ca="1">IF($G$14=0,0,IF(G3=$G$14,$A15," "))</f>
        <v xml:space="preserve"> </v>
      </c>
      <c r="H15" s="539" t="str">
        <f ca="1">IF($H$14=0,0,IF(H3=$H$14,$A15," "))</f>
        <v xml:space="preserve"> </v>
      </c>
      <c r="I15" s="539" t="str">
        <f ca="1">IF($I$14=0,0,IF(I3=$I$14,$A15," "))</f>
        <v xml:space="preserve"> </v>
      </c>
      <c r="J15" s="539" t="str">
        <f ca="1">IF($J$14=0,0,IF(J3=$J$14,$A15," "))</f>
        <v xml:space="preserve"> </v>
      </c>
      <c r="K15" s="539" t="str">
        <f ca="1">IF($K$14=0,0,IF(K3=$K$14,$A15," "))</f>
        <v xml:space="preserve"> </v>
      </c>
      <c r="L15" s="539" t="str">
        <f ca="1">IF($L$14=0,0,IF(L3=$L$14,$A15," "))</f>
        <v xml:space="preserve"> </v>
      </c>
      <c r="M15" s="539" t="str">
        <f ca="1">IF($M$14=0,0,IF(M3=$M$14,$A15," "))</f>
        <v xml:space="preserve"> </v>
      </c>
      <c r="P15" s="532" t="s">
        <v>167</v>
      </c>
      <c r="Q15" s="539" t="str">
        <f ca="1">IF($Q$14=0,"",IF(Q3=$Q$14,$P15," "))</f>
        <v xml:space="preserve"> </v>
      </c>
      <c r="R15" s="539" t="str">
        <f ca="1">IF($R$14=0,"",IF(R3=$R$14,$P15," "))</f>
        <v xml:space="preserve"> </v>
      </c>
      <c r="S15" s="539" t="str">
        <f ca="1">IF($S$14=0,"",IF(S3=$S$14,$P15," "))</f>
        <v xml:space="preserve"> </v>
      </c>
      <c r="T15" s="539" t="str">
        <f ca="1">IF($T$14=0,"",IF(T3=$T$14,$P15," "))</f>
        <v xml:space="preserve"> </v>
      </c>
      <c r="U15" s="539" t="str">
        <f ca="1">IF($U$14=0,"",IF(U3=$U$14,$P15," "))</f>
        <v xml:space="preserve"> </v>
      </c>
      <c r="V15" s="539" t="str">
        <f ca="1">IF($V$14=0,"",IF(V3=$V$14,$P15," "))</f>
        <v/>
      </c>
      <c r="W15" s="539" t="str">
        <f ca="1">IF($W$14=0,"",IF(W3=$W$14,$P15," "))</f>
        <v/>
      </c>
      <c r="X15" s="539" t="str">
        <f ca="1">IF($X$14=0,"",IF(X3=$X$14,$P15," "))</f>
        <v/>
      </c>
      <c r="Y15" s="539" t="str">
        <f ca="1">IF($Y$14=0,"",IF(Y3=$Y$14,$P15," "))</f>
        <v/>
      </c>
      <c r="Z15" s="539" t="str">
        <f ca="1">IF($Z$14=0,"",IF(Z3=$Z$14,$P15," "))</f>
        <v/>
      </c>
      <c r="AA15" s="539" t="str">
        <f ca="1">IF($AA$14=0,"",IF(AA3=$AA$14,$P15," "))</f>
        <v/>
      </c>
      <c r="AB15" s="539" t="str">
        <f ca="1">IF($AB$14=0,"",IF(AB3=$AB$14,$P15," "))</f>
        <v/>
      </c>
    </row>
    <row r="16" spans="1:28">
      <c r="A16" s="531" t="s">
        <v>153</v>
      </c>
      <c r="B16" s="539" t="str">
        <f t="shared" ref="B16:B23" ca="1" si="2">IF($B$14=0,0,IF(B4=$B$14,$A16," "))</f>
        <v xml:space="preserve"> </v>
      </c>
      <c r="C16" s="539" t="str">
        <f t="shared" ref="C16:C23" ca="1" si="3">IF($C$14=0,0,IF(C4=$C$14,$A16," "))</f>
        <v xml:space="preserve"> </v>
      </c>
      <c r="D16" s="539" t="str">
        <f t="shared" ref="D16:D23" ca="1" si="4">IF($D$14=0,0,IF(D4=$D$14,$A16," "))</f>
        <v xml:space="preserve"> </v>
      </c>
      <c r="E16" s="539" t="str">
        <f t="shared" ref="E16:E23" ca="1" si="5">IF($E$14=0,0,IF(E4=$E$14,$A16," "))</f>
        <v xml:space="preserve"> </v>
      </c>
      <c r="F16" s="539" t="str">
        <f t="shared" ref="F16:F23" ca="1" si="6">IF($F$14=0,0,IF(F4=$F$14,$A16," "))</f>
        <v xml:space="preserve"> </v>
      </c>
      <c r="G16" s="539" t="str">
        <f t="shared" ref="G16:G23" ca="1" si="7">IF($G$14=0,0,IF(G4=$G$14,$A16," "))</f>
        <v xml:space="preserve"> </v>
      </c>
      <c r="H16" s="539" t="str">
        <f t="shared" ref="H16:H23" ca="1" si="8">IF($H$14=0,0,IF(H4=$H$14,$A16," "))</f>
        <v xml:space="preserve"> </v>
      </c>
      <c r="I16" s="539" t="str">
        <f t="shared" ref="I16:I23" ca="1" si="9">IF($I$14=0,0,IF(I4=$I$14,$A16," "))</f>
        <v xml:space="preserve"> </v>
      </c>
      <c r="J16" s="539" t="str">
        <f t="shared" ref="J16:J23" ca="1" si="10">IF($J$14=0,0,IF(J4=$J$14,$A16," "))</f>
        <v xml:space="preserve"> </v>
      </c>
      <c r="K16" s="539" t="str">
        <f t="shared" ref="K16:K23" ca="1" si="11">IF($K$14=0,0,IF(K4=$K$14,$A16," "))</f>
        <v xml:space="preserve"> </v>
      </c>
      <c r="L16" s="539" t="str">
        <f t="shared" ref="L16:L23" ca="1" si="12">IF($L$14=0,0,IF(L4=$L$14,$A16," "))</f>
        <v xml:space="preserve"> </v>
      </c>
      <c r="M16" s="539" t="str">
        <f t="shared" ref="M16:M23" ca="1" si="13">IF($M$14=0,0,IF(M4=$M$14,$A16," "))</f>
        <v xml:space="preserve"> </v>
      </c>
      <c r="P16" s="531" t="s">
        <v>153</v>
      </c>
      <c r="Q16" s="539" t="str">
        <f t="shared" ref="Q16:Q23" ca="1" si="14">IF($Q$14=0,"",IF(Q4=$Q$14,$P16," "))</f>
        <v xml:space="preserve"> </v>
      </c>
      <c r="R16" s="539" t="str">
        <f t="shared" ref="R16:R23" ca="1" si="15">IF($R$14=0,"",IF(R4=$R$14,$P16," "))</f>
        <v xml:space="preserve"> </v>
      </c>
      <c r="S16" s="539" t="str">
        <f t="shared" ref="S16:S23" ca="1" si="16">IF($S$14=0,"",IF(S4=$S$14,$P16," "))</f>
        <v xml:space="preserve"> </v>
      </c>
      <c r="T16" s="539" t="str">
        <f t="shared" ref="T16:T23" ca="1" si="17">IF($T$14=0,"",IF(T4=$T$14,$P16," "))</f>
        <v xml:space="preserve"> </v>
      </c>
      <c r="U16" s="539" t="str">
        <f t="shared" ref="U16:U23" ca="1" si="18">IF($U$14=0,"",IF(U4=$U$14,$P16," "))</f>
        <v xml:space="preserve"> </v>
      </c>
      <c r="V16" s="539" t="str">
        <f t="shared" ref="V16:V23" ca="1" si="19">IF($V$14=0,"",IF(V4=$V$14,$P16," "))</f>
        <v/>
      </c>
      <c r="W16" s="539" t="str">
        <f t="shared" ref="W16:W23" ca="1" si="20">IF($W$14=0,"",IF(W4=$W$14,$P16," "))</f>
        <v/>
      </c>
      <c r="X16" s="539" t="str">
        <f t="shared" ref="X16:X23" ca="1" si="21">IF($X$14=0,"",IF(X4=$X$14,$P16," "))</f>
        <v/>
      </c>
      <c r="Y16" s="539" t="str">
        <f t="shared" ref="Y16:Y23" ca="1" si="22">IF($Y$14=0,"",IF(Y4=$Y$14,$P16," "))</f>
        <v/>
      </c>
      <c r="Z16" s="539" t="str">
        <f t="shared" ref="Z16:Z23" ca="1" si="23">IF($Z$14=0,"",IF(Z4=$Z$14,$P16," "))</f>
        <v/>
      </c>
      <c r="AA16" s="539" t="str">
        <f t="shared" ref="AA16:AA23" ca="1" si="24">IF($AA$14=0,"",IF(AA4=$AA$14,$P16," "))</f>
        <v/>
      </c>
      <c r="AB16" s="539" t="str">
        <f t="shared" ref="AB16:AB23" ca="1" si="25">IF($AB$14=0,"",IF(AB4=$AB$14,$P16," "))</f>
        <v/>
      </c>
    </row>
    <row r="17" spans="1:28">
      <c r="A17" s="14" t="s">
        <v>6</v>
      </c>
      <c r="B17" s="539" t="str">
        <f t="shared" ca="1" si="2"/>
        <v xml:space="preserve"> </v>
      </c>
      <c r="C17" s="539" t="str">
        <f t="shared" ca="1" si="3"/>
        <v xml:space="preserve"> </v>
      </c>
      <c r="D17" s="539" t="str">
        <f t="shared" ca="1" si="4"/>
        <v xml:space="preserve"> </v>
      </c>
      <c r="E17" s="539" t="str">
        <f t="shared" ca="1" si="5"/>
        <v xml:space="preserve"> </v>
      </c>
      <c r="F17" s="539" t="str">
        <f t="shared" ca="1" si="6"/>
        <v xml:space="preserve"> </v>
      </c>
      <c r="G17" s="539" t="str">
        <f t="shared" ca="1" si="7"/>
        <v xml:space="preserve"> </v>
      </c>
      <c r="H17" s="539" t="str">
        <f t="shared" ca="1" si="8"/>
        <v xml:space="preserve"> </v>
      </c>
      <c r="I17" s="539" t="str">
        <f t="shared" ca="1" si="9"/>
        <v xml:space="preserve"> </v>
      </c>
      <c r="J17" s="539" t="str">
        <f t="shared" ca="1" si="10"/>
        <v xml:space="preserve"> </v>
      </c>
      <c r="K17" s="539" t="str">
        <f t="shared" ca="1" si="11"/>
        <v xml:space="preserve"> </v>
      </c>
      <c r="L17" s="539" t="str">
        <f t="shared" ca="1" si="12"/>
        <v xml:space="preserve"> </v>
      </c>
      <c r="M17" s="539" t="str">
        <f t="shared" ca="1" si="13"/>
        <v xml:space="preserve"> </v>
      </c>
      <c r="P17" s="14" t="s">
        <v>6</v>
      </c>
      <c r="Q17" s="539" t="str">
        <f t="shared" ca="1" si="14"/>
        <v xml:space="preserve"> </v>
      </c>
      <c r="R17" s="539" t="str">
        <f t="shared" ca="1" si="15"/>
        <v xml:space="preserve"> </v>
      </c>
      <c r="S17" s="539" t="str">
        <f t="shared" ca="1" si="16"/>
        <v xml:space="preserve"> </v>
      </c>
      <c r="T17" s="539" t="str">
        <f t="shared" ca="1" si="17"/>
        <v xml:space="preserve"> </v>
      </c>
      <c r="U17" s="539" t="str">
        <f t="shared" ca="1" si="18"/>
        <v xml:space="preserve"> </v>
      </c>
      <c r="V17" s="539" t="str">
        <f t="shared" ca="1" si="19"/>
        <v/>
      </c>
      <c r="W17" s="539" t="str">
        <f t="shared" ca="1" si="20"/>
        <v/>
      </c>
      <c r="X17" s="539" t="str">
        <f t="shared" ca="1" si="21"/>
        <v/>
      </c>
      <c r="Y17" s="539" t="str">
        <f t="shared" ca="1" si="22"/>
        <v/>
      </c>
      <c r="Z17" s="539" t="str">
        <f t="shared" ca="1" si="23"/>
        <v/>
      </c>
      <c r="AA17" s="539" t="str">
        <f t="shared" ca="1" si="24"/>
        <v/>
      </c>
      <c r="AB17" s="539" t="str">
        <f t="shared" ca="1" si="25"/>
        <v/>
      </c>
    </row>
    <row r="18" spans="1:28">
      <c r="A18" s="14" t="s">
        <v>7</v>
      </c>
      <c r="B18" s="539" t="str">
        <f t="shared" ca="1" si="2"/>
        <v xml:space="preserve"> </v>
      </c>
      <c r="C18" s="539" t="str">
        <f t="shared" ca="1" si="3"/>
        <v xml:space="preserve"> </v>
      </c>
      <c r="D18" s="539" t="str">
        <f t="shared" ca="1" si="4"/>
        <v xml:space="preserve"> </v>
      </c>
      <c r="E18" s="539" t="str">
        <f t="shared" ca="1" si="5"/>
        <v xml:space="preserve"> </v>
      </c>
      <c r="F18" s="539" t="str">
        <f t="shared" ca="1" si="6"/>
        <v xml:space="preserve"> </v>
      </c>
      <c r="G18" s="539" t="str">
        <f t="shared" ca="1" si="7"/>
        <v xml:space="preserve"> </v>
      </c>
      <c r="H18" s="539" t="str">
        <f t="shared" ca="1" si="8"/>
        <v xml:space="preserve"> </v>
      </c>
      <c r="I18" s="539" t="str">
        <f t="shared" ca="1" si="9"/>
        <v xml:space="preserve"> </v>
      </c>
      <c r="J18" s="539" t="str">
        <f t="shared" ca="1" si="10"/>
        <v xml:space="preserve"> </v>
      </c>
      <c r="K18" s="539" t="str">
        <f t="shared" ca="1" si="11"/>
        <v xml:space="preserve"> </v>
      </c>
      <c r="L18" s="539" t="str">
        <f t="shared" ca="1" si="12"/>
        <v xml:space="preserve"> </v>
      </c>
      <c r="M18" s="539" t="str">
        <f t="shared" ca="1" si="13"/>
        <v xml:space="preserve"> </v>
      </c>
      <c r="P18" s="14" t="s">
        <v>7</v>
      </c>
      <c r="Q18" s="539" t="str">
        <f t="shared" ca="1" si="14"/>
        <v xml:space="preserve"> </v>
      </c>
      <c r="R18" s="539" t="str">
        <f t="shared" ca="1" si="15"/>
        <v xml:space="preserve"> </v>
      </c>
      <c r="S18" s="539" t="str">
        <f t="shared" ca="1" si="16"/>
        <v xml:space="preserve"> </v>
      </c>
      <c r="T18" s="539" t="str">
        <f t="shared" ca="1" si="17"/>
        <v xml:space="preserve"> </v>
      </c>
      <c r="U18" s="539" t="str">
        <f t="shared" ca="1" si="18"/>
        <v xml:space="preserve"> </v>
      </c>
      <c r="V18" s="539" t="str">
        <f t="shared" ca="1" si="19"/>
        <v/>
      </c>
      <c r="W18" s="539" t="str">
        <f t="shared" ca="1" si="20"/>
        <v/>
      </c>
      <c r="X18" s="539" t="str">
        <f t="shared" ca="1" si="21"/>
        <v/>
      </c>
      <c r="Y18" s="539" t="str">
        <f t="shared" ca="1" si="22"/>
        <v/>
      </c>
      <c r="Z18" s="539" t="str">
        <f t="shared" ca="1" si="23"/>
        <v/>
      </c>
      <c r="AA18" s="539" t="str">
        <f t="shared" ca="1" si="24"/>
        <v/>
      </c>
      <c r="AB18" s="539" t="str">
        <f t="shared" ca="1" si="25"/>
        <v/>
      </c>
    </row>
    <row r="19" spans="1:28">
      <c r="A19" s="14" t="s">
        <v>139</v>
      </c>
      <c r="B19" s="539" t="str">
        <f t="shared" ca="1" si="2"/>
        <v xml:space="preserve"> </v>
      </c>
      <c r="C19" s="539" t="str">
        <f t="shared" ca="1" si="3"/>
        <v xml:space="preserve"> </v>
      </c>
      <c r="D19" s="539" t="str">
        <f t="shared" ca="1" si="4"/>
        <v xml:space="preserve"> </v>
      </c>
      <c r="E19" s="539" t="str">
        <f t="shared" ca="1" si="5"/>
        <v xml:space="preserve"> </v>
      </c>
      <c r="F19" s="539" t="str">
        <f t="shared" ca="1" si="6"/>
        <v xml:space="preserve"> </v>
      </c>
      <c r="G19" s="539" t="str">
        <f t="shared" ca="1" si="7"/>
        <v xml:space="preserve"> </v>
      </c>
      <c r="H19" s="539" t="str">
        <f t="shared" ca="1" si="8"/>
        <v xml:space="preserve"> </v>
      </c>
      <c r="I19" s="539" t="str">
        <f t="shared" ca="1" si="9"/>
        <v xml:space="preserve"> </v>
      </c>
      <c r="J19" s="539" t="str">
        <f t="shared" ca="1" si="10"/>
        <v xml:space="preserve"> </v>
      </c>
      <c r="K19" s="539" t="str">
        <f t="shared" ca="1" si="11"/>
        <v xml:space="preserve"> </v>
      </c>
      <c r="L19" s="539" t="str">
        <f t="shared" ca="1" si="12"/>
        <v xml:space="preserve"> </v>
      </c>
      <c r="M19" s="539" t="str">
        <f t="shared" ca="1" si="13"/>
        <v xml:space="preserve"> </v>
      </c>
      <c r="P19" s="14" t="s">
        <v>139</v>
      </c>
      <c r="Q19" s="539" t="str">
        <f t="shared" ca="1" si="14"/>
        <v xml:space="preserve"> </v>
      </c>
      <c r="R19" s="539" t="str">
        <f t="shared" ca="1" si="15"/>
        <v xml:space="preserve"> </v>
      </c>
      <c r="S19" s="539" t="str">
        <f t="shared" ca="1" si="16"/>
        <v xml:space="preserve"> </v>
      </c>
      <c r="T19" s="539" t="str">
        <f t="shared" ca="1" si="17"/>
        <v xml:space="preserve"> </v>
      </c>
      <c r="U19" s="539" t="str">
        <f t="shared" ca="1" si="18"/>
        <v xml:space="preserve"> </v>
      </c>
      <c r="V19" s="539" t="str">
        <f t="shared" ca="1" si="19"/>
        <v/>
      </c>
      <c r="W19" s="539" t="str">
        <f t="shared" ca="1" si="20"/>
        <v/>
      </c>
      <c r="X19" s="539" t="str">
        <f t="shared" ca="1" si="21"/>
        <v/>
      </c>
      <c r="Y19" s="539" t="str">
        <f t="shared" ca="1" si="22"/>
        <v/>
      </c>
      <c r="Z19" s="539" t="str">
        <f t="shared" ca="1" si="23"/>
        <v/>
      </c>
      <c r="AA19" s="539" t="str">
        <f t="shared" ca="1" si="24"/>
        <v/>
      </c>
      <c r="AB19" s="539" t="str">
        <f t="shared" ca="1" si="25"/>
        <v/>
      </c>
    </row>
    <row r="20" spans="1:28">
      <c r="A20" s="14" t="s">
        <v>8</v>
      </c>
      <c r="B20" s="539" t="str">
        <f t="shared" ca="1" si="2"/>
        <v xml:space="preserve"> </v>
      </c>
      <c r="C20" s="539" t="str">
        <f t="shared" ca="1" si="3"/>
        <v xml:space="preserve"> </v>
      </c>
      <c r="D20" s="539" t="str">
        <f t="shared" ca="1" si="4"/>
        <v xml:space="preserve"> </v>
      </c>
      <c r="E20" s="539" t="str">
        <f t="shared" ca="1" si="5"/>
        <v xml:space="preserve"> </v>
      </c>
      <c r="F20" s="539" t="str">
        <f t="shared" ca="1" si="6"/>
        <v xml:space="preserve"> </v>
      </c>
      <c r="G20" s="539" t="str">
        <f t="shared" ca="1" si="7"/>
        <v xml:space="preserve"> </v>
      </c>
      <c r="H20" s="539" t="str">
        <f t="shared" ca="1" si="8"/>
        <v xml:space="preserve"> </v>
      </c>
      <c r="I20" s="539" t="str">
        <f t="shared" ca="1" si="9"/>
        <v xml:space="preserve"> </v>
      </c>
      <c r="J20" s="539" t="str">
        <f t="shared" ca="1" si="10"/>
        <v xml:space="preserve"> </v>
      </c>
      <c r="K20" s="539" t="str">
        <f t="shared" ca="1" si="11"/>
        <v xml:space="preserve"> </v>
      </c>
      <c r="L20" s="539" t="str">
        <f t="shared" ca="1" si="12"/>
        <v xml:space="preserve"> </v>
      </c>
      <c r="M20" s="539" t="str">
        <f t="shared" ca="1" si="13"/>
        <v xml:space="preserve"> </v>
      </c>
      <c r="P20" s="14" t="s">
        <v>8</v>
      </c>
      <c r="Q20" s="539" t="str">
        <f t="shared" ca="1" si="14"/>
        <v xml:space="preserve"> </v>
      </c>
      <c r="R20" s="539" t="str">
        <f t="shared" ca="1" si="15"/>
        <v xml:space="preserve"> </v>
      </c>
      <c r="S20" s="539" t="str">
        <f t="shared" ca="1" si="16"/>
        <v xml:space="preserve"> </v>
      </c>
      <c r="T20" s="539" t="str">
        <f t="shared" ca="1" si="17"/>
        <v xml:space="preserve"> </v>
      </c>
      <c r="U20" s="539" t="str">
        <f t="shared" ca="1" si="18"/>
        <v xml:space="preserve"> </v>
      </c>
      <c r="V20" s="539" t="str">
        <f t="shared" ca="1" si="19"/>
        <v/>
      </c>
      <c r="W20" s="539" t="str">
        <f t="shared" ca="1" si="20"/>
        <v/>
      </c>
      <c r="X20" s="539" t="str">
        <f t="shared" ca="1" si="21"/>
        <v/>
      </c>
      <c r="Y20" s="539" t="str">
        <f t="shared" ca="1" si="22"/>
        <v/>
      </c>
      <c r="Z20" s="539" t="str">
        <f t="shared" ca="1" si="23"/>
        <v/>
      </c>
      <c r="AA20" s="539" t="str">
        <f t="shared" ca="1" si="24"/>
        <v/>
      </c>
      <c r="AB20" s="539" t="str">
        <f t="shared" ca="1" si="25"/>
        <v/>
      </c>
    </row>
    <row r="21" spans="1:28">
      <c r="A21" s="14" t="s">
        <v>128</v>
      </c>
      <c r="B21" s="539" t="str">
        <f t="shared" ca="1" si="2"/>
        <v>Home</v>
      </c>
      <c r="C21" s="539" t="str">
        <f t="shared" ca="1" si="3"/>
        <v>Home</v>
      </c>
      <c r="D21" s="539" t="str">
        <f t="shared" ca="1" si="4"/>
        <v>Home</v>
      </c>
      <c r="E21" s="539" t="str">
        <f t="shared" ca="1" si="5"/>
        <v>Home</v>
      </c>
      <c r="F21" s="539" t="str">
        <f t="shared" ca="1" si="6"/>
        <v xml:space="preserve"> </v>
      </c>
      <c r="G21" s="539" t="str">
        <f t="shared" ca="1" si="7"/>
        <v>Home</v>
      </c>
      <c r="H21" s="539" t="str">
        <f t="shared" ca="1" si="8"/>
        <v>Home</v>
      </c>
      <c r="I21" s="539" t="str">
        <f t="shared" ca="1" si="9"/>
        <v>Home</v>
      </c>
      <c r="J21" s="539" t="str">
        <f t="shared" ca="1" si="10"/>
        <v>Home</v>
      </c>
      <c r="K21" s="539" t="str">
        <f t="shared" ca="1" si="11"/>
        <v>Home</v>
      </c>
      <c r="L21" s="539" t="str">
        <f t="shared" ca="1" si="12"/>
        <v>Home</v>
      </c>
      <c r="M21" s="539" t="str">
        <f t="shared" ca="1" si="13"/>
        <v>Home</v>
      </c>
      <c r="P21" s="14" t="s">
        <v>128</v>
      </c>
      <c r="Q21" s="539" t="str">
        <f t="shared" ca="1" si="14"/>
        <v>Home</v>
      </c>
      <c r="R21" s="539" t="str">
        <f t="shared" ca="1" si="15"/>
        <v>Home</v>
      </c>
      <c r="S21" s="539" t="str">
        <f t="shared" ca="1" si="16"/>
        <v>Home</v>
      </c>
      <c r="T21" s="539" t="str">
        <f t="shared" ca="1" si="17"/>
        <v>Home</v>
      </c>
      <c r="U21" s="539" t="str">
        <f t="shared" ca="1" si="18"/>
        <v>Home</v>
      </c>
      <c r="V21" s="539" t="str">
        <f t="shared" ca="1" si="19"/>
        <v/>
      </c>
      <c r="W21" s="539" t="str">
        <f t="shared" ca="1" si="20"/>
        <v/>
      </c>
      <c r="X21" s="539" t="str">
        <f t="shared" ca="1" si="21"/>
        <v/>
      </c>
      <c r="Y21" s="539" t="str">
        <f t="shared" ca="1" si="22"/>
        <v/>
      </c>
      <c r="Z21" s="539" t="str">
        <f t="shared" ca="1" si="23"/>
        <v/>
      </c>
      <c r="AA21" s="539" t="str">
        <f t="shared" ca="1" si="24"/>
        <v/>
      </c>
      <c r="AB21" s="539" t="str">
        <f t="shared" ca="1" si="25"/>
        <v/>
      </c>
    </row>
    <row r="22" spans="1:28">
      <c r="A22" s="14" t="s">
        <v>9</v>
      </c>
      <c r="B22" s="539" t="str">
        <f t="shared" ca="1" si="2"/>
        <v xml:space="preserve"> </v>
      </c>
      <c r="C22" s="539" t="str">
        <f t="shared" ca="1" si="3"/>
        <v xml:space="preserve"> </v>
      </c>
      <c r="D22" s="539" t="str">
        <f t="shared" ca="1" si="4"/>
        <v xml:space="preserve"> </v>
      </c>
      <c r="E22" s="539" t="str">
        <f t="shared" ca="1" si="5"/>
        <v xml:space="preserve"> </v>
      </c>
      <c r="F22" s="539" t="str">
        <f t="shared" ca="1" si="6"/>
        <v>Holiday</v>
      </c>
      <c r="G22" s="539" t="str">
        <f t="shared" ca="1" si="7"/>
        <v xml:space="preserve"> </v>
      </c>
      <c r="H22" s="539" t="str">
        <f t="shared" ca="1" si="8"/>
        <v xml:space="preserve"> </v>
      </c>
      <c r="I22" s="539" t="str">
        <f t="shared" ca="1" si="9"/>
        <v xml:space="preserve"> </v>
      </c>
      <c r="J22" s="539" t="str">
        <f t="shared" ca="1" si="10"/>
        <v xml:space="preserve"> </v>
      </c>
      <c r="K22" s="539" t="str">
        <f t="shared" ca="1" si="11"/>
        <v xml:space="preserve"> </v>
      </c>
      <c r="L22" s="539" t="str">
        <f t="shared" ca="1" si="12"/>
        <v xml:space="preserve"> </v>
      </c>
      <c r="M22" s="539" t="str">
        <f t="shared" ca="1" si="13"/>
        <v xml:space="preserve"> </v>
      </c>
      <c r="P22" s="14" t="s">
        <v>9</v>
      </c>
      <c r="Q22" s="539" t="str">
        <f t="shared" ca="1" si="14"/>
        <v xml:space="preserve"> </v>
      </c>
      <c r="R22" s="539" t="str">
        <f t="shared" ca="1" si="15"/>
        <v xml:space="preserve"> </v>
      </c>
      <c r="S22" s="539" t="str">
        <f t="shared" ca="1" si="16"/>
        <v xml:space="preserve"> </v>
      </c>
      <c r="T22" s="539" t="str">
        <f t="shared" ca="1" si="17"/>
        <v xml:space="preserve"> </v>
      </c>
      <c r="U22" s="539" t="str">
        <f t="shared" ca="1" si="18"/>
        <v xml:space="preserve"> </v>
      </c>
      <c r="V22" s="539" t="str">
        <f t="shared" ca="1" si="19"/>
        <v/>
      </c>
      <c r="W22" s="539" t="str">
        <f t="shared" ca="1" si="20"/>
        <v/>
      </c>
      <c r="X22" s="539" t="str">
        <f t="shared" ca="1" si="21"/>
        <v/>
      </c>
      <c r="Y22" s="539" t="str">
        <f t="shared" ca="1" si="22"/>
        <v/>
      </c>
      <c r="Z22" s="539" t="str">
        <f t="shared" ca="1" si="23"/>
        <v/>
      </c>
      <c r="AA22" s="539" t="str">
        <f t="shared" ca="1" si="24"/>
        <v/>
      </c>
      <c r="AB22" s="539" t="str">
        <f t="shared" ca="1" si="25"/>
        <v/>
      </c>
    </row>
    <row r="23" spans="1:28">
      <c r="A23" s="14" t="s">
        <v>13</v>
      </c>
      <c r="B23" s="539" t="str">
        <f t="shared" ca="1" si="2"/>
        <v xml:space="preserve"> </v>
      </c>
      <c r="C23" s="539" t="str">
        <f t="shared" ca="1" si="3"/>
        <v xml:space="preserve"> </v>
      </c>
      <c r="D23" s="539" t="str">
        <f t="shared" ca="1" si="4"/>
        <v xml:space="preserve"> </v>
      </c>
      <c r="E23" s="539" t="str">
        <f t="shared" ca="1" si="5"/>
        <v xml:space="preserve"> </v>
      </c>
      <c r="F23" s="539" t="str">
        <f t="shared" ca="1" si="6"/>
        <v xml:space="preserve"> </v>
      </c>
      <c r="G23" s="539" t="str">
        <f t="shared" ca="1" si="7"/>
        <v xml:space="preserve"> </v>
      </c>
      <c r="H23" s="539" t="str">
        <f t="shared" ca="1" si="8"/>
        <v xml:space="preserve"> </v>
      </c>
      <c r="I23" s="539" t="str">
        <f t="shared" ca="1" si="9"/>
        <v xml:space="preserve"> </v>
      </c>
      <c r="J23" s="539" t="str">
        <f t="shared" ca="1" si="10"/>
        <v xml:space="preserve"> </v>
      </c>
      <c r="K23" s="539" t="str">
        <f t="shared" ca="1" si="11"/>
        <v xml:space="preserve"> </v>
      </c>
      <c r="L23" s="539" t="str">
        <f t="shared" ca="1" si="12"/>
        <v xml:space="preserve"> </v>
      </c>
      <c r="M23" s="539" t="str">
        <f t="shared" ca="1" si="13"/>
        <v xml:space="preserve"> </v>
      </c>
      <c r="P23" s="14" t="s">
        <v>13</v>
      </c>
      <c r="Q23" s="539" t="str">
        <f t="shared" ca="1" si="14"/>
        <v xml:space="preserve"> </v>
      </c>
      <c r="R23" s="539" t="str">
        <f t="shared" ca="1" si="15"/>
        <v xml:space="preserve"> </v>
      </c>
      <c r="S23" s="539" t="str">
        <f t="shared" ca="1" si="16"/>
        <v xml:space="preserve"> </v>
      </c>
      <c r="T23" s="539" t="str">
        <f t="shared" ca="1" si="17"/>
        <v xml:space="preserve"> </v>
      </c>
      <c r="U23" s="539" t="str">
        <f t="shared" ca="1" si="18"/>
        <v xml:space="preserve"> </v>
      </c>
      <c r="V23" s="539" t="str">
        <f t="shared" ca="1" si="19"/>
        <v/>
      </c>
      <c r="W23" s="539" t="str">
        <f t="shared" ca="1" si="20"/>
        <v/>
      </c>
      <c r="X23" s="539" t="str">
        <f t="shared" ca="1" si="21"/>
        <v/>
      </c>
      <c r="Y23" s="539" t="str">
        <f t="shared" ca="1" si="22"/>
        <v/>
      </c>
      <c r="Z23" s="539" t="str">
        <f t="shared" ca="1" si="23"/>
        <v/>
      </c>
      <c r="AA23" s="539" t="str">
        <f t="shared" ca="1" si="24"/>
        <v/>
      </c>
      <c r="AB23" s="539" t="str">
        <f t="shared" ca="1" si="25"/>
        <v/>
      </c>
    </row>
    <row r="24" spans="1:28">
      <c r="B24" s="539" t="str">
        <f ca="1">CONCATENATE(B15,B16,B17,B18,B19,B20,B21,B22,B23)</f>
        <v xml:space="preserve">      Home  </v>
      </c>
      <c r="C24" s="539" t="str">
        <f t="shared" ref="C24:M24" ca="1" si="26">CONCATENATE(C15,C16,C17,C18,C19,C20,C21,C22,C23)</f>
        <v xml:space="preserve">      Home  </v>
      </c>
      <c r="D24" s="539" t="str">
        <f t="shared" ca="1" si="26"/>
        <v xml:space="preserve">      Home  </v>
      </c>
      <c r="E24" s="539" t="str">
        <f t="shared" ca="1" si="26"/>
        <v xml:space="preserve">      Home  </v>
      </c>
      <c r="F24" s="539" t="str">
        <f t="shared" ca="1" si="26"/>
        <v xml:space="preserve">       Holiday </v>
      </c>
      <c r="G24" s="539" t="str">
        <f t="shared" ca="1" si="26"/>
        <v xml:space="preserve">      Home  </v>
      </c>
      <c r="H24" s="539" t="str">
        <f t="shared" ca="1" si="26"/>
        <v xml:space="preserve">      Home  </v>
      </c>
      <c r="I24" s="539" t="str">
        <f t="shared" ca="1" si="26"/>
        <v xml:space="preserve">      Home  </v>
      </c>
      <c r="J24" s="539" t="str">
        <f t="shared" ca="1" si="26"/>
        <v xml:space="preserve">      Home  </v>
      </c>
      <c r="K24" s="539" t="str">
        <f t="shared" ca="1" si="26"/>
        <v xml:space="preserve">      Home  </v>
      </c>
      <c r="L24" s="539" t="str">
        <f t="shared" ca="1" si="26"/>
        <v xml:space="preserve">      Home  </v>
      </c>
      <c r="M24" s="539" t="str">
        <f t="shared" ca="1" si="26"/>
        <v xml:space="preserve">      Home  </v>
      </c>
      <c r="Q24" s="539" t="str">
        <f ca="1">IF(Q14&gt;0,CONCATENATE(Q15,Q16,Q17,Q18,Q19,Q20,Q21,Q22,Q23),"")</f>
        <v xml:space="preserve">      Home  </v>
      </c>
      <c r="R24" s="539" t="str">
        <f t="shared" ref="R24:AB24" ca="1" si="27">IF(R14&gt;0,CONCATENATE(R15,R16,R17,R18,R19,R20,R21,R22,R23),"")</f>
        <v xml:space="preserve">      Home  </v>
      </c>
      <c r="S24" s="539" t="str">
        <f t="shared" ca="1" si="27"/>
        <v xml:space="preserve">      Home  </v>
      </c>
      <c r="T24" s="539" t="str">
        <f t="shared" ca="1" si="27"/>
        <v xml:space="preserve">      Home  </v>
      </c>
      <c r="U24" s="539" t="str">
        <f t="shared" ca="1" si="27"/>
        <v xml:space="preserve">      Home  </v>
      </c>
      <c r="V24" s="539" t="str">
        <f t="shared" ca="1" si="27"/>
        <v/>
      </c>
      <c r="W24" s="539" t="str">
        <f t="shared" ca="1" si="27"/>
        <v/>
      </c>
      <c r="X24" s="539" t="str">
        <f t="shared" ca="1" si="27"/>
        <v/>
      </c>
      <c r="Y24" s="539" t="str">
        <f t="shared" ca="1" si="27"/>
        <v/>
      </c>
      <c r="Z24" s="539" t="str">
        <f t="shared" ca="1" si="27"/>
        <v/>
      </c>
      <c r="AA24" s="539" t="str">
        <f t="shared" ca="1" si="27"/>
        <v/>
      </c>
      <c r="AB24" s="539" t="str">
        <f t="shared" ca="1" si="27"/>
        <v/>
      </c>
    </row>
    <row r="25" spans="1:28">
      <c r="A25" s="532"/>
    </row>
    <row r="26" spans="1:28">
      <c r="A26" s="531"/>
    </row>
    <row r="27" spans="1:28">
      <c r="A27" s="14"/>
    </row>
    <row r="28" spans="1:28">
      <c r="A28" s="14"/>
    </row>
    <row r="29" spans="1:28">
      <c r="A29" s="14"/>
    </row>
    <row r="30" spans="1:28">
      <c r="A30" s="14"/>
    </row>
    <row r="31" spans="1:28">
      <c r="A31" s="14"/>
    </row>
    <row r="32" spans="1:28">
      <c r="A32" s="14"/>
    </row>
    <row r="33" spans="1:1">
      <c r="A33" s="14"/>
    </row>
  </sheetData>
  <mergeCells count="2">
    <mergeCell ref="A1:M1"/>
    <mergeCell ref="P1:AB1"/>
  </mergeCells>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AC35"/>
  <sheetViews>
    <sheetView defaultGridColor="0" colorId="9" workbookViewId="0">
      <selection activeCell="R18" sqref="R18"/>
    </sheetView>
  </sheetViews>
  <sheetFormatPr defaultRowHeight="11.25"/>
  <cols>
    <col min="1" max="1" width="5.7109375" style="32" customWidth="1"/>
    <col min="2" max="2" width="12.140625" style="511" customWidth="1"/>
    <col min="3" max="3" width="7.140625" style="539" bestFit="1" customWidth="1"/>
    <col min="4" max="14" width="4.7109375" style="539" customWidth="1"/>
    <col min="15" max="15" width="4.7109375" style="538" customWidth="1"/>
    <col min="16" max="16" width="9.140625" style="33"/>
    <col min="17" max="17" width="14.28515625" style="33" bestFit="1" customWidth="1"/>
    <col min="18" max="29" width="4.7109375" style="33" customWidth="1"/>
    <col min="30" max="16384" width="9.140625" style="33"/>
  </cols>
  <sheetData>
    <row r="1" spans="1:29">
      <c r="B1" s="744">
        <f>Q1-1</f>
        <v>2009</v>
      </c>
      <c r="C1" s="745"/>
      <c r="D1" s="745"/>
      <c r="E1" s="745"/>
      <c r="F1" s="745"/>
      <c r="G1" s="745"/>
      <c r="H1" s="745"/>
      <c r="I1" s="745"/>
      <c r="J1" s="745"/>
      <c r="K1" s="745"/>
      <c r="L1" s="745"/>
      <c r="M1" s="745"/>
      <c r="N1" s="746"/>
      <c r="O1" s="540"/>
      <c r="Q1" s="744">
        <v>2010</v>
      </c>
      <c r="R1" s="745"/>
      <c r="S1" s="745"/>
      <c r="T1" s="745"/>
      <c r="U1" s="745"/>
      <c r="V1" s="745"/>
      <c r="W1" s="745"/>
      <c r="X1" s="745"/>
      <c r="Y1" s="745"/>
      <c r="Z1" s="745"/>
      <c r="AA1" s="745"/>
      <c r="AB1" s="745"/>
      <c r="AC1" s="746"/>
    </row>
    <row r="2" spans="1:29" s="511" customFormat="1">
      <c r="A2" s="187"/>
      <c r="B2" s="521" t="str">
        <f>'1. Current Month Spending Trend'!E23</f>
        <v>Home</v>
      </c>
      <c r="C2" s="545" t="s">
        <v>59</v>
      </c>
      <c r="D2" s="546" t="s">
        <v>60</v>
      </c>
      <c r="E2" s="546" t="s">
        <v>61</v>
      </c>
      <c r="F2" s="546" t="s">
        <v>62</v>
      </c>
      <c r="G2" s="546" t="s">
        <v>63</v>
      </c>
      <c r="H2" s="546" t="s">
        <v>64</v>
      </c>
      <c r="I2" s="546" t="s">
        <v>65</v>
      </c>
      <c r="J2" s="546" t="s">
        <v>66</v>
      </c>
      <c r="K2" s="546" t="s">
        <v>67</v>
      </c>
      <c r="L2" s="546" t="s">
        <v>68</v>
      </c>
      <c r="M2" s="546" t="s">
        <v>69</v>
      </c>
      <c r="N2" s="547" t="s">
        <v>70</v>
      </c>
      <c r="O2" s="541"/>
      <c r="Q2" s="521" t="str">
        <f>B2</f>
        <v>Home</v>
      </c>
      <c r="R2" s="519" t="s">
        <v>59</v>
      </c>
      <c r="S2" s="520" t="s">
        <v>60</v>
      </c>
      <c r="T2" s="520" t="s">
        <v>61</v>
      </c>
      <c r="U2" s="520" t="s">
        <v>62</v>
      </c>
      <c r="V2" s="520" t="s">
        <v>63</v>
      </c>
      <c r="W2" s="520" t="s">
        <v>64</v>
      </c>
      <c r="X2" s="520" t="s">
        <v>65</v>
      </c>
      <c r="Y2" s="520" t="s">
        <v>66</v>
      </c>
      <c r="Z2" s="520" t="s">
        <v>67</v>
      </c>
      <c r="AA2" s="520" t="s">
        <v>68</v>
      </c>
      <c r="AB2" s="520" t="s">
        <v>69</v>
      </c>
      <c r="AC2" s="520" t="s">
        <v>70</v>
      </c>
    </row>
    <row r="3" spans="1:29">
      <c r="A3" s="548" t="str">
        <f ca="1">INDEX('ExpensesCAT List'!$A$1:$R$9,2,MATCH($B$2,'ExpensesCAT List'!$A$1:$R$1,0),1)</f>
        <v>Improvement</v>
      </c>
      <c r="B3" s="550" t="str">
        <f ca="1">IF(A3=0,"",A3)</f>
        <v>Improvement</v>
      </c>
      <c r="C3" s="551">
        <f t="array" aca="1" ref="C3" ca="1">SUM(IF((YearlyData_Column_Year=$B$1)*(YearlyData_Column_Month=1)*(YearlyData_Column_ExpensesCat=$B$2)*(YearlyData_Column_Expenses=$B3),YearlyData_Column_Amount,0))</f>
        <v>0</v>
      </c>
      <c r="D3" s="551">
        <f t="array" aca="1" ref="D3" ca="1">SUM(IF((YearlyData_Column_Year=$B$1)*(YearlyData_Column_Month=2)*(YearlyData_Column_ExpensesCat=$B$2)*(YearlyData_Column_Expenses=$B3),YearlyData_Column_Amount,0))</f>
        <v>0</v>
      </c>
      <c r="E3" s="551">
        <f t="array" aca="1" ref="E3" ca="1">SUM(IF((YearlyData_Column_Year=$B$1)*(YearlyData_Column_Month=3)*(YearlyData_Column_ExpensesCat=$B$2)*(YearlyData_Column_Expenses=$B3),YearlyData_Column_Amount,0))</f>
        <v>120</v>
      </c>
      <c r="F3" s="551">
        <f t="array" aca="1" ref="F3" ca="1">SUM(IF((YearlyData_Column_Year=$B$1)*(YearlyData_Column_Month=4)*(YearlyData_Column_ExpensesCat=$B$2)*(YearlyData_Column_Expenses=$B3),YearlyData_Column_Amount,0))</f>
        <v>0</v>
      </c>
      <c r="G3" s="551">
        <f t="array" aca="1" ref="G3" ca="1">SUM(IF((YearlyData_Column_Year=$B$1)*(YearlyData_Column_Month=5)*(YearlyData_Column_ExpensesCat=$B$2)*(YearlyData_Column_Expenses=$B3),YearlyData_Column_Amount,0))</f>
        <v>0</v>
      </c>
      <c r="H3" s="551">
        <f t="array" aca="1" ref="H3" ca="1">SUM(IF((YearlyData_Column_Year=$B$1)*(YearlyData_Column_Month=6)*(YearlyData_Column_ExpensesCat=$B$2)*(YearlyData_Column_Expenses=$B3),YearlyData_Column_Amount,0))</f>
        <v>0</v>
      </c>
      <c r="I3" s="551">
        <f t="array" aca="1" ref="I3" ca="1">SUM(IF((YearlyData_Column_Year=$B$1)*(YearlyData_Column_Month=7)*(YearlyData_Column_ExpensesCat=$B$2)*(YearlyData_Column_Expenses=$B3),YearlyData_Column_Amount,0))</f>
        <v>0</v>
      </c>
      <c r="J3" s="551">
        <f t="array" aca="1" ref="J3" ca="1">SUM(IF((YearlyData_Column_Year=$B$1)*(YearlyData_Column_Month=8)*(YearlyData_Column_ExpensesCat=$B$2)*(YearlyData_Column_Expenses=$B3),YearlyData_Column_Amount,0))</f>
        <v>0</v>
      </c>
      <c r="K3" s="551">
        <f t="array" aca="1" ref="K3" ca="1">SUM(IF((YearlyData_Column_Year=$B$1)*(YearlyData_Column_Month=9)*(YearlyData_Column_ExpensesCat=$B$2)*(YearlyData_Column_Expenses=$B3),YearlyData_Column_Amount,0))</f>
        <v>0</v>
      </c>
      <c r="L3" s="551">
        <f t="array" aca="1" ref="L3" ca="1">SUM(IF((YearlyData_Column_Year=$B$1)*(YearlyData_Column_Month=10)*(YearlyData_Column_ExpensesCat=$B$2)*(YearlyData_Column_Expenses=$B3),YearlyData_Column_Amount,0))</f>
        <v>0</v>
      </c>
      <c r="M3" s="551">
        <f t="array" aca="1" ref="M3" ca="1">SUM(IF((YearlyData_Column_Year=$B$1)*(YearlyData_Column_Month=11)*(YearlyData_Column_ExpensesCat=$B$2)*(YearlyData_Column_Expenses=$B3),YearlyData_Column_Amount,0))</f>
        <v>0</v>
      </c>
      <c r="N3" s="552">
        <f t="array" aca="1" ref="N3" ca="1">SUM(IF((YearlyData_Column_Year=$B$1)*(YearlyData_Column_Month=12)*(YearlyData_Column_ExpensesCat=$B$2)*(YearlyData_Column_Expenses=$B3),YearlyData_Column_Amount,0))</f>
        <v>0</v>
      </c>
      <c r="O3" s="536"/>
      <c r="Q3" s="574" t="str">
        <f ca="1">$B3</f>
        <v>Improvement</v>
      </c>
      <c r="R3" s="575">
        <f t="array" aca="1" ref="R3" ca="1">SUM(IF((YearlyData_Column_Year=$Q$1)*(YearlyData_Column_Month=1)*(YearlyData_Column_ExpensesCat=$Q$2)*(YearlyData_Column_Expenses=$Q3),YearlyData_Column_Amount,0))</f>
        <v>0</v>
      </c>
      <c r="S3" s="575">
        <f t="array" aca="1" ref="S3" ca="1">SUM(IF((YearlyData_Column_Year=$Q$1)*(YearlyData_Column_Month=2)*(YearlyData_Column_ExpensesCat=$Q$2)*(YearlyData_Column_Expenses=$Q3),YearlyData_Column_Amount,0))</f>
        <v>0</v>
      </c>
      <c r="T3" s="575">
        <f t="array" aca="1" ref="T3" ca="1">SUM(IF((YearlyData_Column_Year=$Q$1)*(YearlyData_Column_Month=3)*(YearlyData_Column_ExpensesCat=$Q$2)*(YearlyData_Column_Expenses=$Q3),YearlyData_Column_Amount,0))</f>
        <v>60</v>
      </c>
      <c r="U3" s="575">
        <f t="array" aca="1" ref="U3" ca="1">SUM(IF((YearlyData_Column_Year=$Q$1)*(YearlyData_Column_Month=4)*(YearlyData_Column_ExpensesCat=$Q$2)*(YearlyData_Column_Expenses=$Q3),YearlyData_Column_Amount,0))</f>
        <v>0</v>
      </c>
      <c r="V3" s="575">
        <f t="array" aca="1" ref="V3" ca="1">SUM(IF((YearlyData_Column_Year=$Q$1)*(YearlyData_Column_Month=5)*(YearlyData_Column_ExpensesCat=$Q$2)*(YearlyData_Column_Expenses=$Q3),YearlyData_Column_Amount,0))</f>
        <v>0</v>
      </c>
      <c r="W3" s="575">
        <f t="array" aca="1" ref="W3" ca="1">SUM(IF((YearlyData_Column_Year=$Q$1)*(YearlyData_Column_Month=6)*(YearlyData_Column_ExpensesCat=$Q$2)*(YearlyData_Column_Expenses=$Q3),YearlyData_Column_Amount,0))</f>
        <v>0</v>
      </c>
      <c r="X3" s="575">
        <f t="array" aca="1" ref="X3" ca="1">SUM(IF((YearlyData_Column_Year=$Q$1)*(YearlyData_Column_Month=7)*(YearlyData_Column_ExpensesCat=$Q$2)*(YearlyData_Column_Expenses=$Q3),YearlyData_Column_Amount,0))</f>
        <v>0</v>
      </c>
      <c r="Y3" s="575">
        <f t="array" aca="1" ref="Y3" ca="1">SUM(IF((YearlyData_Column_Year=$Q$1)*(YearlyData_Column_Month=8)*(YearlyData_Column_ExpensesCat=$Q$2)*(YearlyData_Column_Expenses=$Q3),YearlyData_Column_Amount,0))</f>
        <v>0</v>
      </c>
      <c r="Z3" s="575">
        <f t="array" aca="1" ref="Z3" ca="1">SUM(IF((YearlyData_Column_Year=$Q$1)*(YearlyData_Column_Month=9)*(YearlyData_Column_ExpensesCat=$Q$2)*(YearlyData_Column_Expenses=$Q3),YearlyData_Column_Amount,0))</f>
        <v>0</v>
      </c>
      <c r="AA3" s="575">
        <f t="array" aca="1" ref="AA3" ca="1">SUM(IF((YearlyData_Column_Year=$Q$1)*(YearlyData_Column_Month=10)*(YearlyData_Column_ExpensesCat=$Q$2)*(YearlyData_Column_Expenses=$Q3),YearlyData_Column_Amount,0))</f>
        <v>0</v>
      </c>
      <c r="AB3" s="575">
        <f t="array" aca="1" ref="AB3" ca="1">SUM(IF((YearlyData_Column_Year=$Q$1)*(YearlyData_Column_Month=11)*(YearlyData_Column_ExpensesCat=$Q$2)*(YearlyData_Column_Expenses=$Q3),YearlyData_Column_Amount,0))</f>
        <v>0</v>
      </c>
      <c r="AC3" s="576">
        <f t="array" aca="1" ref="AC3" ca="1">SUM(IF((YearlyData_Column_Year=$Q$1)*(YearlyData_Column_Month=12)*(YearlyData_Column_ExpensesCat=$Q$2)*(YearlyData_Column_Expenses=$Q3),YearlyData_Column_Amount,0))</f>
        <v>0</v>
      </c>
    </row>
    <row r="4" spans="1:29">
      <c r="A4" s="201" t="str">
        <f ca="1">INDEX('ExpensesCAT List'!$A$1:$R$9,3,MATCH($B$2,'ExpensesCAT List'!$A$1:$R$1,0),1)</f>
        <v>Loan</v>
      </c>
      <c r="B4" s="553" t="str">
        <f t="shared" ref="B4:B10" ca="1" si="0">IF(A4=0,"",A4)</f>
        <v>Loan</v>
      </c>
      <c r="C4" s="536">
        <f t="array" aca="1" ref="C4" ca="1">SUM(IF((YearlyData_Column_Year=$B$1)*(YearlyData_Column_Month=1)*(YearlyData_Column_ExpensesCat=$B$2)*(YearlyData_Column_Expenses=$B4),YearlyData_Column_Amount,0))</f>
        <v>0</v>
      </c>
      <c r="D4" s="536">
        <f t="array" aca="1" ref="D4" ca="1">SUM(IF((YearlyData_Column_Year=$B$1)*(YearlyData_Column_Month=2)*(YearlyData_Column_ExpensesCat=$B$2)*(YearlyData_Column_Expenses=$B4),YearlyData_Column_Amount,0))</f>
        <v>0</v>
      </c>
      <c r="E4" s="536">
        <f t="array" aca="1" ref="E4" ca="1">SUM(IF((YearlyData_Column_Year=$B$1)*(YearlyData_Column_Month=3)*(YearlyData_Column_ExpensesCat=$B$2)*(YearlyData_Column_Expenses=$B4),YearlyData_Column_Amount,0))</f>
        <v>0</v>
      </c>
      <c r="F4" s="536">
        <f t="array" aca="1" ref="F4" ca="1">SUM(IF((YearlyData_Column_Year=$B$1)*(YearlyData_Column_Month=4)*(YearlyData_Column_ExpensesCat=$B$2)*(YearlyData_Column_Expenses=$B4),YearlyData_Column_Amount,0))</f>
        <v>0</v>
      </c>
      <c r="G4" s="536">
        <f t="array" aca="1" ref="G4" ca="1">SUM(IF((YearlyData_Column_Year=$B$1)*(YearlyData_Column_Month=5)*(YearlyData_Column_ExpensesCat=$B$2)*(YearlyData_Column_Expenses=$B4),YearlyData_Column_Amount,0))</f>
        <v>0</v>
      </c>
      <c r="H4" s="536">
        <f t="array" aca="1" ref="H4" ca="1">SUM(IF((YearlyData_Column_Year=$B$1)*(YearlyData_Column_Month=6)*(YearlyData_Column_ExpensesCat=$B$2)*(YearlyData_Column_Expenses=$B4),YearlyData_Column_Amount,0))</f>
        <v>0</v>
      </c>
      <c r="I4" s="536">
        <f t="array" aca="1" ref="I4" ca="1">SUM(IF((YearlyData_Column_Year=$B$1)*(YearlyData_Column_Month=7)*(YearlyData_Column_ExpensesCat=$B$2)*(YearlyData_Column_Expenses=$B4),YearlyData_Column_Amount,0))</f>
        <v>0</v>
      </c>
      <c r="J4" s="536">
        <f t="array" aca="1" ref="J4" ca="1">SUM(IF((YearlyData_Column_Year=$B$1)*(YearlyData_Column_Month=8)*(YearlyData_Column_ExpensesCat=$B$2)*(YearlyData_Column_Expenses=$B4),YearlyData_Column_Amount,0))</f>
        <v>0</v>
      </c>
      <c r="K4" s="536">
        <f t="array" aca="1" ref="K4" ca="1">SUM(IF((YearlyData_Column_Year=$B$1)*(YearlyData_Column_Month=9)*(YearlyData_Column_ExpensesCat=$B$2)*(YearlyData_Column_Expenses=$B4),YearlyData_Column_Amount,0))</f>
        <v>0</v>
      </c>
      <c r="L4" s="536">
        <f t="array" aca="1" ref="L4" ca="1">SUM(IF((YearlyData_Column_Year=$B$1)*(YearlyData_Column_Month=10)*(YearlyData_Column_ExpensesCat=$B$2)*(YearlyData_Column_Expenses=$B4),YearlyData_Column_Amount,0))</f>
        <v>0</v>
      </c>
      <c r="M4" s="536">
        <f t="array" aca="1" ref="M4" ca="1">SUM(IF((YearlyData_Column_Year=$B$1)*(YearlyData_Column_Month=11)*(YearlyData_Column_ExpensesCat=$B$2)*(YearlyData_Column_Expenses=$B4),YearlyData_Column_Amount,0))</f>
        <v>0</v>
      </c>
      <c r="N4" s="554">
        <f t="array" aca="1" ref="N4" ca="1">SUM(IF((YearlyData_Column_Year=$B$1)*(YearlyData_Column_Month=12)*(YearlyData_Column_ExpensesCat=$B$2)*(YearlyData_Column_Expenses=$B4),YearlyData_Column_Amount,0))</f>
        <v>0</v>
      </c>
      <c r="O4" s="536"/>
      <c r="Q4" s="577" t="str">
        <f t="shared" ref="Q4:Q10" ca="1" si="1">$B4</f>
        <v>Loan</v>
      </c>
      <c r="R4" s="513">
        <f t="array" aca="1" ref="R4" ca="1">SUM(IF((YearlyData_Column_Year=$Q$1)*(YearlyData_Column_Month=1)*(YearlyData_Column_ExpensesCat=$Q$2)*(YearlyData_Column_Expenses=$Q4),YearlyData_Column_Amount,0))</f>
        <v>0</v>
      </c>
      <c r="S4" s="513">
        <f t="array" aca="1" ref="S4" ca="1">SUM(IF((YearlyData_Column_Year=$Q$1)*(YearlyData_Column_Month=2)*(YearlyData_Column_ExpensesCat=$Q$2)*(YearlyData_Column_Expenses=$Q4),YearlyData_Column_Amount,0))</f>
        <v>0</v>
      </c>
      <c r="T4" s="513">
        <f t="array" aca="1" ref="T4" ca="1">SUM(IF((YearlyData_Column_Year=$Q$1)*(YearlyData_Column_Month=3)*(YearlyData_Column_ExpensesCat=$Q$2)*(YearlyData_Column_Expenses=$Q4),YearlyData_Column_Amount,0))</f>
        <v>0</v>
      </c>
      <c r="U4" s="513">
        <f t="array" aca="1" ref="U4" ca="1">SUM(IF((YearlyData_Column_Year=$Q$1)*(YearlyData_Column_Month=4)*(YearlyData_Column_ExpensesCat=$Q$2)*(YearlyData_Column_Expenses=$Q4),YearlyData_Column_Amount,0))</f>
        <v>0</v>
      </c>
      <c r="V4" s="513">
        <f t="array" aca="1" ref="V4" ca="1">SUM(IF((YearlyData_Column_Year=$Q$1)*(YearlyData_Column_Month=5)*(YearlyData_Column_ExpensesCat=$Q$2)*(YearlyData_Column_Expenses=$Q4),YearlyData_Column_Amount,0))</f>
        <v>0</v>
      </c>
      <c r="W4" s="513">
        <f t="array" aca="1" ref="W4" ca="1">SUM(IF((YearlyData_Column_Year=$Q$1)*(YearlyData_Column_Month=6)*(YearlyData_Column_ExpensesCat=$Q$2)*(YearlyData_Column_Expenses=$Q4),YearlyData_Column_Amount,0))</f>
        <v>0</v>
      </c>
      <c r="X4" s="513">
        <f t="array" aca="1" ref="X4" ca="1">SUM(IF((YearlyData_Column_Year=$Q$1)*(YearlyData_Column_Month=7)*(YearlyData_Column_ExpensesCat=$Q$2)*(YearlyData_Column_Expenses=$Q4),YearlyData_Column_Amount,0))</f>
        <v>0</v>
      </c>
      <c r="Y4" s="513">
        <f t="array" aca="1" ref="Y4" ca="1">SUM(IF((YearlyData_Column_Year=$Q$1)*(YearlyData_Column_Month=8)*(YearlyData_Column_ExpensesCat=$Q$2)*(YearlyData_Column_Expenses=$Q4),YearlyData_Column_Amount,0))</f>
        <v>0</v>
      </c>
      <c r="Z4" s="513">
        <f t="array" aca="1" ref="Z4" ca="1">SUM(IF((YearlyData_Column_Year=$Q$1)*(YearlyData_Column_Month=9)*(YearlyData_Column_ExpensesCat=$Q$2)*(YearlyData_Column_Expenses=$Q4),YearlyData_Column_Amount,0))</f>
        <v>0</v>
      </c>
      <c r="AA4" s="513">
        <f t="array" aca="1" ref="AA4" ca="1">SUM(IF((YearlyData_Column_Year=$Q$1)*(YearlyData_Column_Month=10)*(YearlyData_Column_ExpensesCat=$Q$2)*(YearlyData_Column_Expenses=$Q4),YearlyData_Column_Amount,0))</f>
        <v>0</v>
      </c>
      <c r="AB4" s="513">
        <f t="array" aca="1" ref="AB4" ca="1">SUM(IF((YearlyData_Column_Year=$Q$1)*(YearlyData_Column_Month=11)*(YearlyData_Column_ExpensesCat=$Q$2)*(YearlyData_Column_Expenses=$Q4),YearlyData_Column_Amount,0))</f>
        <v>0</v>
      </c>
      <c r="AC4" s="578">
        <f t="array" aca="1" ref="AC4" ca="1">SUM(IF((YearlyData_Column_Year=$Q$1)*(YearlyData_Column_Month=12)*(YearlyData_Column_ExpensesCat=$Q$2)*(YearlyData_Column_Expenses=$Q4),YearlyData_Column_Amount,0))</f>
        <v>0</v>
      </c>
    </row>
    <row r="5" spans="1:29">
      <c r="A5" s="201" t="str">
        <f ca="1">INDEX('ExpensesCAT List'!$A$1:$R$9,4,MATCH($B$2,'ExpensesCAT List'!$A$1:$R$1,0),1)</f>
        <v>Maintenance</v>
      </c>
      <c r="B5" s="553" t="str">
        <f t="shared" ca="1" si="0"/>
        <v>Maintenance</v>
      </c>
      <c r="C5" s="536">
        <f t="array" aca="1" ref="C5" ca="1">SUM(IF((YearlyData_Column_Year=$B$1)*(YearlyData_Column_Month=1)*(YearlyData_Column_ExpensesCat=$B$2)*(YearlyData_Column_Expenses=$B5),YearlyData_Column_Amount,0))</f>
        <v>22</v>
      </c>
      <c r="D5" s="536">
        <f t="array" aca="1" ref="D5" ca="1">SUM(IF((YearlyData_Column_Year=$B$1)*(YearlyData_Column_Month=2)*(YearlyData_Column_ExpensesCat=$B$2)*(YearlyData_Column_Expenses=$B5),YearlyData_Column_Amount,0))</f>
        <v>0</v>
      </c>
      <c r="E5" s="536">
        <f t="array" aca="1" ref="E5" ca="1">SUM(IF((YearlyData_Column_Year=$B$1)*(YearlyData_Column_Month=3)*(YearlyData_Column_ExpensesCat=$B$2)*(YearlyData_Column_Expenses=$B5),YearlyData_Column_Amount,0))</f>
        <v>22</v>
      </c>
      <c r="F5" s="536">
        <f t="array" aca="1" ref="F5" ca="1">SUM(IF((YearlyData_Column_Year=$B$1)*(YearlyData_Column_Month=4)*(YearlyData_Column_ExpensesCat=$B$2)*(YearlyData_Column_Expenses=$B5),YearlyData_Column_Amount,0))</f>
        <v>0</v>
      </c>
      <c r="G5" s="536">
        <f t="array" aca="1" ref="G5" ca="1">SUM(IF((YearlyData_Column_Year=$B$1)*(YearlyData_Column_Month=5)*(YearlyData_Column_ExpensesCat=$B$2)*(YearlyData_Column_Expenses=$B5),YearlyData_Column_Amount,0))</f>
        <v>0</v>
      </c>
      <c r="H5" s="536">
        <f t="array" aca="1" ref="H5" ca="1">SUM(IF((YearlyData_Column_Year=$B$1)*(YearlyData_Column_Month=6)*(YearlyData_Column_ExpensesCat=$B$2)*(YearlyData_Column_Expenses=$B5),YearlyData_Column_Amount,0))</f>
        <v>0</v>
      </c>
      <c r="I5" s="536">
        <f t="array" aca="1" ref="I5" ca="1">SUM(IF((YearlyData_Column_Year=$B$1)*(YearlyData_Column_Month=7)*(YearlyData_Column_ExpensesCat=$B$2)*(YearlyData_Column_Expenses=$B5),YearlyData_Column_Amount,0))</f>
        <v>0</v>
      </c>
      <c r="J5" s="536">
        <f t="array" aca="1" ref="J5" ca="1">SUM(IF((YearlyData_Column_Year=$B$1)*(YearlyData_Column_Month=8)*(YearlyData_Column_ExpensesCat=$B$2)*(YearlyData_Column_Expenses=$B5),YearlyData_Column_Amount,0))</f>
        <v>0</v>
      </c>
      <c r="K5" s="536">
        <f t="array" aca="1" ref="K5" ca="1">SUM(IF((YearlyData_Column_Year=$B$1)*(YearlyData_Column_Month=9)*(YearlyData_Column_ExpensesCat=$B$2)*(YearlyData_Column_Expenses=$B5),YearlyData_Column_Amount,0))</f>
        <v>0</v>
      </c>
      <c r="L5" s="536">
        <f t="array" aca="1" ref="L5" ca="1">SUM(IF((YearlyData_Column_Year=$B$1)*(YearlyData_Column_Month=10)*(YearlyData_Column_ExpensesCat=$B$2)*(YearlyData_Column_Expenses=$B5),YearlyData_Column_Amount,0))</f>
        <v>0</v>
      </c>
      <c r="M5" s="536">
        <f t="array" aca="1" ref="M5" ca="1">SUM(IF((YearlyData_Column_Year=$B$1)*(YearlyData_Column_Month=11)*(YearlyData_Column_ExpensesCat=$B$2)*(YearlyData_Column_Expenses=$B5),YearlyData_Column_Amount,0))</f>
        <v>0</v>
      </c>
      <c r="N5" s="554">
        <f t="array" aca="1" ref="N5" ca="1">SUM(IF((YearlyData_Column_Year=$B$1)*(YearlyData_Column_Month=12)*(YearlyData_Column_ExpensesCat=$B$2)*(YearlyData_Column_Expenses=$B5),YearlyData_Column_Amount,0))</f>
        <v>0</v>
      </c>
      <c r="O5" s="536"/>
      <c r="Q5" s="577" t="str">
        <f t="shared" ca="1" si="1"/>
        <v>Maintenance</v>
      </c>
      <c r="R5" s="513">
        <f t="array" aca="1" ref="R5" ca="1">SUM(IF((YearlyData_Column_Year=$Q$1)*(YearlyData_Column_Month=1)*(YearlyData_Column_ExpensesCat=$Q$2)*(YearlyData_Column_Expenses=$Q5),YearlyData_Column_Amount,0))</f>
        <v>0</v>
      </c>
      <c r="S5" s="513">
        <f t="array" aca="1" ref="S5" ca="1">SUM(IF((YearlyData_Column_Year=$Q$1)*(YearlyData_Column_Month=2)*(YearlyData_Column_ExpensesCat=$Q$2)*(YearlyData_Column_Expenses=$Q5),YearlyData_Column_Amount,0))</f>
        <v>0</v>
      </c>
      <c r="T5" s="513">
        <f t="array" aca="1" ref="T5" ca="1">SUM(IF((YearlyData_Column_Year=$Q$1)*(YearlyData_Column_Month=3)*(YearlyData_Column_ExpensesCat=$Q$2)*(YearlyData_Column_Expenses=$Q5),YearlyData_Column_Amount,0))</f>
        <v>20</v>
      </c>
      <c r="U5" s="513">
        <f t="array" aca="1" ref="U5" ca="1">SUM(IF((YearlyData_Column_Year=$Q$1)*(YearlyData_Column_Month=4)*(YearlyData_Column_ExpensesCat=$Q$2)*(YearlyData_Column_Expenses=$Q5),YearlyData_Column_Amount,0))</f>
        <v>0</v>
      </c>
      <c r="V5" s="513">
        <f t="array" aca="1" ref="V5" ca="1">SUM(IF((YearlyData_Column_Year=$Q$1)*(YearlyData_Column_Month=5)*(YearlyData_Column_ExpensesCat=$Q$2)*(YearlyData_Column_Expenses=$Q5),YearlyData_Column_Amount,0))</f>
        <v>22</v>
      </c>
      <c r="W5" s="513">
        <f t="array" aca="1" ref="W5" ca="1">SUM(IF((YearlyData_Column_Year=$Q$1)*(YearlyData_Column_Month=6)*(YearlyData_Column_ExpensesCat=$Q$2)*(YearlyData_Column_Expenses=$Q5),YearlyData_Column_Amount,0))</f>
        <v>0</v>
      </c>
      <c r="X5" s="513">
        <f t="array" aca="1" ref="X5" ca="1">SUM(IF((YearlyData_Column_Year=$Q$1)*(YearlyData_Column_Month=7)*(YearlyData_Column_ExpensesCat=$Q$2)*(YearlyData_Column_Expenses=$Q5),YearlyData_Column_Amount,0))</f>
        <v>0</v>
      </c>
      <c r="Y5" s="513">
        <f t="array" aca="1" ref="Y5" ca="1">SUM(IF((YearlyData_Column_Year=$Q$1)*(YearlyData_Column_Month=8)*(YearlyData_Column_ExpensesCat=$Q$2)*(YearlyData_Column_Expenses=$Q5),YearlyData_Column_Amount,0))</f>
        <v>0</v>
      </c>
      <c r="Z5" s="513">
        <f t="array" aca="1" ref="Z5" ca="1">SUM(IF((YearlyData_Column_Year=$Q$1)*(YearlyData_Column_Month=9)*(YearlyData_Column_ExpensesCat=$Q$2)*(YearlyData_Column_Expenses=$Q5),YearlyData_Column_Amount,0))</f>
        <v>0</v>
      </c>
      <c r="AA5" s="513">
        <f t="array" aca="1" ref="AA5" ca="1">SUM(IF((YearlyData_Column_Year=$Q$1)*(YearlyData_Column_Month=10)*(YearlyData_Column_ExpensesCat=$Q$2)*(YearlyData_Column_Expenses=$Q5),YearlyData_Column_Amount,0))</f>
        <v>0</v>
      </c>
      <c r="AB5" s="513">
        <f t="array" aca="1" ref="AB5" ca="1">SUM(IF((YearlyData_Column_Year=$Q$1)*(YearlyData_Column_Month=11)*(YearlyData_Column_ExpensesCat=$Q$2)*(YearlyData_Column_Expenses=$Q5),YearlyData_Column_Amount,0))</f>
        <v>0</v>
      </c>
      <c r="AC5" s="578">
        <f t="array" aca="1" ref="AC5" ca="1">SUM(IF((YearlyData_Column_Year=$Q$1)*(YearlyData_Column_Month=12)*(YearlyData_Column_ExpensesCat=$Q$2)*(YearlyData_Column_Expenses=$Q5),YearlyData_Column_Amount,0))</f>
        <v>0</v>
      </c>
    </row>
    <row r="6" spans="1:29">
      <c r="A6" s="201" t="str">
        <f ca="1">INDEX('ExpensesCAT List'!$A$1:$R$9,5,MATCH($B$2,'ExpensesCAT List'!$A$1:$R$1,0),1)</f>
        <v>Rental</v>
      </c>
      <c r="B6" s="553" t="str">
        <f t="shared" ca="1" si="0"/>
        <v>Rental</v>
      </c>
      <c r="C6" s="536">
        <f t="array" aca="1" ref="C6" ca="1">SUM(IF((YearlyData_Column_Year=$B$1)*(YearlyData_Column_Month=1)*(YearlyData_Column_ExpensesCat=$B$2)*(YearlyData_Column_Expenses=$B6),YearlyData_Column_Amount,0))</f>
        <v>860</v>
      </c>
      <c r="D6" s="536">
        <f t="array" aca="1" ref="D6" ca="1">SUM(IF((YearlyData_Column_Year=$B$1)*(YearlyData_Column_Month=2)*(YearlyData_Column_ExpensesCat=$B$2)*(YearlyData_Column_Expenses=$B6),YearlyData_Column_Amount,0))</f>
        <v>860</v>
      </c>
      <c r="E6" s="536">
        <f t="array" aca="1" ref="E6" ca="1">SUM(IF((YearlyData_Column_Year=$B$1)*(YearlyData_Column_Month=3)*(YearlyData_Column_ExpensesCat=$B$2)*(YearlyData_Column_Expenses=$B6),YearlyData_Column_Amount,0))</f>
        <v>860</v>
      </c>
      <c r="F6" s="536">
        <f t="array" aca="1" ref="F6" ca="1">SUM(IF((YearlyData_Column_Year=$B$1)*(YearlyData_Column_Month=4)*(YearlyData_Column_ExpensesCat=$B$2)*(YearlyData_Column_Expenses=$B6),YearlyData_Column_Amount,0))</f>
        <v>860</v>
      </c>
      <c r="G6" s="536">
        <f t="array" aca="1" ref="G6" ca="1">SUM(IF((YearlyData_Column_Year=$B$1)*(YearlyData_Column_Month=5)*(YearlyData_Column_ExpensesCat=$B$2)*(YearlyData_Column_Expenses=$B6),YearlyData_Column_Amount,0))</f>
        <v>860</v>
      </c>
      <c r="H6" s="536">
        <f t="array" aca="1" ref="H6" ca="1">SUM(IF((YearlyData_Column_Year=$B$1)*(YearlyData_Column_Month=6)*(YearlyData_Column_ExpensesCat=$B$2)*(YearlyData_Column_Expenses=$B6),YearlyData_Column_Amount,0))</f>
        <v>1290</v>
      </c>
      <c r="I6" s="536">
        <f t="array" aca="1" ref="I6" ca="1">SUM(IF((YearlyData_Column_Year=$B$1)*(YearlyData_Column_Month=7)*(YearlyData_Column_ExpensesCat=$B$2)*(YearlyData_Column_Expenses=$B6),YearlyData_Column_Amount,0))</f>
        <v>1290</v>
      </c>
      <c r="J6" s="536">
        <f t="array" aca="1" ref="J6" ca="1">SUM(IF((YearlyData_Column_Year=$B$1)*(YearlyData_Column_Month=8)*(YearlyData_Column_ExpensesCat=$B$2)*(YearlyData_Column_Expenses=$B6),YearlyData_Column_Amount,0))</f>
        <v>430</v>
      </c>
      <c r="K6" s="536">
        <f t="array" aca="1" ref="K6" ca="1">SUM(IF((YearlyData_Column_Year=$B$1)*(YearlyData_Column_Month=9)*(YearlyData_Column_ExpensesCat=$B$2)*(YearlyData_Column_Expenses=$B6),YearlyData_Column_Amount,0))</f>
        <v>860</v>
      </c>
      <c r="L6" s="536">
        <f t="array" aca="1" ref="L6" ca="1">SUM(IF((YearlyData_Column_Year=$B$1)*(YearlyData_Column_Month=10)*(YearlyData_Column_ExpensesCat=$B$2)*(YearlyData_Column_Expenses=$B6),YearlyData_Column_Amount,0))</f>
        <v>1290</v>
      </c>
      <c r="M6" s="536">
        <f t="array" aca="1" ref="M6" ca="1">SUM(IF((YearlyData_Column_Year=$B$1)*(YearlyData_Column_Month=11)*(YearlyData_Column_ExpensesCat=$B$2)*(YearlyData_Column_Expenses=$B6),YearlyData_Column_Amount,0))</f>
        <v>430</v>
      </c>
      <c r="N6" s="554">
        <f t="array" aca="1" ref="N6" ca="1">SUM(IF((YearlyData_Column_Year=$B$1)*(YearlyData_Column_Month=12)*(YearlyData_Column_ExpensesCat=$B$2)*(YearlyData_Column_Expenses=$B6),YearlyData_Column_Amount,0))</f>
        <v>860</v>
      </c>
      <c r="O6" s="536"/>
      <c r="Q6" s="577" t="str">
        <f t="shared" ca="1" si="1"/>
        <v>Rental</v>
      </c>
      <c r="R6" s="513">
        <f t="array" aca="1" ref="R6" ca="1">SUM(IF((YearlyData_Column_Year=$Q$1)*(YearlyData_Column_Month=1)*(YearlyData_Column_ExpensesCat=$Q$2)*(YearlyData_Column_Expenses=$Q6),YearlyData_Column_Amount,0))</f>
        <v>860</v>
      </c>
      <c r="S6" s="513">
        <f t="array" aca="1" ref="S6" ca="1">SUM(IF((YearlyData_Column_Year=$Q$1)*(YearlyData_Column_Month=2)*(YearlyData_Column_ExpensesCat=$Q$2)*(YearlyData_Column_Expenses=$Q6),YearlyData_Column_Amount,0))</f>
        <v>860</v>
      </c>
      <c r="T6" s="513">
        <f t="array" aca="1" ref="T6" ca="1">SUM(IF((YearlyData_Column_Year=$Q$1)*(YearlyData_Column_Month=3)*(YearlyData_Column_ExpensesCat=$Q$2)*(YearlyData_Column_Expenses=$Q6),YearlyData_Column_Amount,0))</f>
        <v>880</v>
      </c>
      <c r="U6" s="513">
        <f t="array" aca="1" ref="U6" ca="1">SUM(IF((YearlyData_Column_Year=$Q$1)*(YearlyData_Column_Month=4)*(YearlyData_Column_ExpensesCat=$Q$2)*(YearlyData_Column_Expenses=$Q6),YearlyData_Column_Amount,0))</f>
        <v>880</v>
      </c>
      <c r="V6" s="513">
        <f t="array" aca="1" ref="V6" ca="1">SUM(IF((YearlyData_Column_Year=$Q$1)*(YearlyData_Column_Month=5)*(YearlyData_Column_ExpensesCat=$Q$2)*(YearlyData_Column_Expenses=$Q6),YearlyData_Column_Amount,0))</f>
        <v>880</v>
      </c>
      <c r="W6" s="513">
        <f t="array" aca="1" ref="W6" ca="1">SUM(IF((YearlyData_Column_Year=$Q$1)*(YearlyData_Column_Month=6)*(YearlyData_Column_ExpensesCat=$Q$2)*(YearlyData_Column_Expenses=$Q6),YearlyData_Column_Amount,0))</f>
        <v>0</v>
      </c>
      <c r="X6" s="513">
        <f t="array" aca="1" ref="X6" ca="1">SUM(IF((YearlyData_Column_Year=$Q$1)*(YearlyData_Column_Month=7)*(YearlyData_Column_ExpensesCat=$Q$2)*(YearlyData_Column_Expenses=$Q6),YearlyData_Column_Amount,0))</f>
        <v>0</v>
      </c>
      <c r="Y6" s="513">
        <f t="array" aca="1" ref="Y6" ca="1">SUM(IF((YearlyData_Column_Year=$Q$1)*(YearlyData_Column_Month=8)*(YearlyData_Column_ExpensesCat=$Q$2)*(YearlyData_Column_Expenses=$Q6),YearlyData_Column_Amount,0))</f>
        <v>0</v>
      </c>
      <c r="Z6" s="513">
        <f t="array" aca="1" ref="Z6" ca="1">SUM(IF((YearlyData_Column_Year=$Q$1)*(YearlyData_Column_Month=9)*(YearlyData_Column_ExpensesCat=$Q$2)*(YearlyData_Column_Expenses=$Q6),YearlyData_Column_Amount,0))</f>
        <v>0</v>
      </c>
      <c r="AA6" s="513">
        <f t="array" aca="1" ref="AA6" ca="1">SUM(IF((YearlyData_Column_Year=$Q$1)*(YearlyData_Column_Month=10)*(YearlyData_Column_ExpensesCat=$Q$2)*(YearlyData_Column_Expenses=$Q6),YearlyData_Column_Amount,0))</f>
        <v>0</v>
      </c>
      <c r="AB6" s="513">
        <f t="array" aca="1" ref="AB6" ca="1">SUM(IF((YearlyData_Column_Year=$Q$1)*(YearlyData_Column_Month=11)*(YearlyData_Column_ExpensesCat=$Q$2)*(YearlyData_Column_Expenses=$Q6),YearlyData_Column_Amount,0))</f>
        <v>0</v>
      </c>
      <c r="AC6" s="578">
        <f t="array" aca="1" ref="AC6" ca="1">SUM(IF((YearlyData_Column_Year=$Q$1)*(YearlyData_Column_Month=12)*(YearlyData_Column_ExpensesCat=$Q$2)*(YearlyData_Column_Expenses=$Q6),YearlyData_Column_Amount,0))</f>
        <v>0</v>
      </c>
    </row>
    <row r="7" spans="1:29">
      <c r="A7" s="201" t="str">
        <f ca="1">INDEX('ExpensesCAT List'!$A$1:$R$9,6,MATCH($B$2,'ExpensesCAT List'!$A$1:$R$1,0),1)</f>
        <v>Insurance</v>
      </c>
      <c r="B7" s="553" t="str">
        <f t="shared" ca="1" si="0"/>
        <v>Insurance</v>
      </c>
      <c r="C7" s="536">
        <f t="array" aca="1" ref="C7" ca="1">SUM(IF((YearlyData_Column_Year=$B$1)*(YearlyData_Column_Month=1)*(YearlyData_Column_ExpensesCat=$B$2)*(YearlyData_Column_Expenses=$B7),YearlyData_Column_Amount,0))</f>
        <v>0</v>
      </c>
      <c r="D7" s="536">
        <f t="array" aca="1" ref="D7" ca="1">SUM(IF((YearlyData_Column_Year=$B$1)*(YearlyData_Column_Month=2)*(YearlyData_Column_ExpensesCat=$B$2)*(YearlyData_Column_Expenses=$B7),YearlyData_Column_Amount,0))</f>
        <v>0</v>
      </c>
      <c r="E7" s="536">
        <f t="array" aca="1" ref="E7" ca="1">SUM(IF((YearlyData_Column_Year=$B$1)*(YearlyData_Column_Month=3)*(YearlyData_Column_ExpensesCat=$B$2)*(YearlyData_Column_Expenses=$B7),YearlyData_Column_Amount,0))</f>
        <v>0</v>
      </c>
      <c r="F7" s="536">
        <f t="array" aca="1" ref="F7" ca="1">SUM(IF((YearlyData_Column_Year=$B$1)*(YearlyData_Column_Month=4)*(YearlyData_Column_ExpensesCat=$B$2)*(YearlyData_Column_Expenses=$B7),YearlyData_Column_Amount,0))</f>
        <v>0</v>
      </c>
      <c r="G7" s="536">
        <f t="array" aca="1" ref="G7" ca="1">SUM(IF((YearlyData_Column_Year=$B$1)*(YearlyData_Column_Month=5)*(YearlyData_Column_ExpensesCat=$B$2)*(YearlyData_Column_Expenses=$B7),YearlyData_Column_Amount,0))</f>
        <v>0</v>
      </c>
      <c r="H7" s="536">
        <f t="array" aca="1" ref="H7" ca="1">SUM(IF((YearlyData_Column_Year=$B$1)*(YearlyData_Column_Month=6)*(YearlyData_Column_ExpensesCat=$B$2)*(YearlyData_Column_Expenses=$B7),YearlyData_Column_Amount,0))</f>
        <v>0</v>
      </c>
      <c r="I7" s="536">
        <f t="array" aca="1" ref="I7" ca="1">SUM(IF((YearlyData_Column_Year=$B$1)*(YearlyData_Column_Month=7)*(YearlyData_Column_ExpensesCat=$B$2)*(YearlyData_Column_Expenses=$B7),YearlyData_Column_Amount,0))</f>
        <v>0</v>
      </c>
      <c r="J7" s="536">
        <f t="array" aca="1" ref="J7" ca="1">SUM(IF((YearlyData_Column_Year=$B$1)*(YearlyData_Column_Month=8)*(YearlyData_Column_ExpensesCat=$B$2)*(YearlyData_Column_Expenses=$B7),YearlyData_Column_Amount,0))</f>
        <v>0</v>
      </c>
      <c r="K7" s="536">
        <f t="array" aca="1" ref="K7" ca="1">SUM(IF((YearlyData_Column_Year=$B$1)*(YearlyData_Column_Month=9)*(YearlyData_Column_ExpensesCat=$B$2)*(YearlyData_Column_Expenses=$B7),YearlyData_Column_Amount,0))</f>
        <v>0</v>
      </c>
      <c r="L7" s="536">
        <f t="array" aca="1" ref="L7" ca="1">SUM(IF((YearlyData_Column_Year=$B$1)*(YearlyData_Column_Month=10)*(YearlyData_Column_ExpensesCat=$B$2)*(YearlyData_Column_Expenses=$B7),YearlyData_Column_Amount,0))</f>
        <v>0</v>
      </c>
      <c r="M7" s="536">
        <f t="array" aca="1" ref="M7" ca="1">SUM(IF((YearlyData_Column_Year=$B$1)*(YearlyData_Column_Month=11)*(YearlyData_Column_ExpensesCat=$B$2)*(YearlyData_Column_Expenses=$B7),YearlyData_Column_Amount,0))</f>
        <v>0</v>
      </c>
      <c r="N7" s="554">
        <f t="array" aca="1" ref="N7" ca="1">SUM(IF((YearlyData_Column_Year=$B$1)*(YearlyData_Column_Month=12)*(YearlyData_Column_ExpensesCat=$B$2)*(YearlyData_Column_Expenses=$B7),YearlyData_Column_Amount,0))</f>
        <v>0</v>
      </c>
      <c r="O7" s="536"/>
      <c r="Q7" s="577" t="str">
        <f t="shared" ca="1" si="1"/>
        <v>Insurance</v>
      </c>
      <c r="R7" s="513">
        <f t="array" aca="1" ref="R7" ca="1">SUM(IF((YearlyData_Column_Year=$Q$1)*(YearlyData_Column_Month=1)*(YearlyData_Column_ExpensesCat=$Q$2)*(YearlyData_Column_Expenses=$Q7),YearlyData_Column_Amount,0))</f>
        <v>0</v>
      </c>
      <c r="S7" s="513">
        <f t="array" aca="1" ref="S7" ca="1">SUM(IF((YearlyData_Column_Year=$Q$1)*(YearlyData_Column_Month=2)*(YearlyData_Column_ExpensesCat=$Q$2)*(YearlyData_Column_Expenses=$Q7),YearlyData_Column_Amount,0))</f>
        <v>0</v>
      </c>
      <c r="T7" s="513">
        <f t="array" aca="1" ref="T7" ca="1">SUM(IF((YearlyData_Column_Year=$Q$1)*(YearlyData_Column_Month=3)*(YearlyData_Column_ExpensesCat=$Q$2)*(YearlyData_Column_Expenses=$Q7),YearlyData_Column_Amount,0))</f>
        <v>0</v>
      </c>
      <c r="U7" s="513">
        <f t="array" aca="1" ref="U7" ca="1">SUM(IF((YearlyData_Column_Year=$Q$1)*(YearlyData_Column_Month=4)*(YearlyData_Column_ExpensesCat=$Q$2)*(YearlyData_Column_Expenses=$Q7),YearlyData_Column_Amount,0))</f>
        <v>0</v>
      </c>
      <c r="V7" s="513">
        <f t="array" aca="1" ref="V7" ca="1">SUM(IF((YearlyData_Column_Year=$Q$1)*(YearlyData_Column_Month=5)*(YearlyData_Column_ExpensesCat=$Q$2)*(YearlyData_Column_Expenses=$Q7),YearlyData_Column_Amount,0))</f>
        <v>0</v>
      </c>
      <c r="W7" s="513">
        <f t="array" aca="1" ref="W7" ca="1">SUM(IF((YearlyData_Column_Year=$Q$1)*(YearlyData_Column_Month=6)*(YearlyData_Column_ExpensesCat=$Q$2)*(YearlyData_Column_Expenses=$Q7),YearlyData_Column_Amount,0))</f>
        <v>0</v>
      </c>
      <c r="X7" s="513">
        <f t="array" aca="1" ref="X7" ca="1">SUM(IF((YearlyData_Column_Year=$Q$1)*(YearlyData_Column_Month=7)*(YearlyData_Column_ExpensesCat=$Q$2)*(YearlyData_Column_Expenses=$Q7),YearlyData_Column_Amount,0))</f>
        <v>0</v>
      </c>
      <c r="Y7" s="513">
        <f t="array" aca="1" ref="Y7" ca="1">SUM(IF((YearlyData_Column_Year=$Q$1)*(YearlyData_Column_Month=8)*(YearlyData_Column_ExpensesCat=$Q$2)*(YearlyData_Column_Expenses=$Q7),YearlyData_Column_Amount,0))</f>
        <v>0</v>
      </c>
      <c r="Z7" s="513">
        <f t="array" aca="1" ref="Z7" ca="1">SUM(IF((YearlyData_Column_Year=$Q$1)*(YearlyData_Column_Month=9)*(YearlyData_Column_ExpensesCat=$Q$2)*(YearlyData_Column_Expenses=$Q7),YearlyData_Column_Amount,0))</f>
        <v>0</v>
      </c>
      <c r="AA7" s="513">
        <f t="array" aca="1" ref="AA7" ca="1">SUM(IF((YearlyData_Column_Year=$Q$1)*(YearlyData_Column_Month=10)*(YearlyData_Column_ExpensesCat=$Q$2)*(YearlyData_Column_Expenses=$Q7),YearlyData_Column_Amount,0))</f>
        <v>0</v>
      </c>
      <c r="AB7" s="513">
        <f t="array" aca="1" ref="AB7" ca="1">SUM(IF((YearlyData_Column_Year=$Q$1)*(YearlyData_Column_Month=11)*(YearlyData_Column_ExpensesCat=$Q$2)*(YearlyData_Column_Expenses=$Q7),YearlyData_Column_Amount,0))</f>
        <v>0</v>
      </c>
      <c r="AC7" s="578">
        <f t="array" aca="1" ref="AC7" ca="1">SUM(IF((YearlyData_Column_Year=$Q$1)*(YearlyData_Column_Month=12)*(YearlyData_Column_ExpensesCat=$Q$2)*(YearlyData_Column_Expenses=$Q7),YearlyData_Column_Amount,0))</f>
        <v>0</v>
      </c>
    </row>
    <row r="8" spans="1:29">
      <c r="A8" s="201" t="str">
        <f ca="1">INDEX('ExpensesCAT List'!$A$1:$R$9,7,MATCH($B$2,'ExpensesCAT List'!$A$1:$R$1,0),1)</f>
        <v>Other</v>
      </c>
      <c r="B8" s="553" t="str">
        <f t="shared" ca="1" si="0"/>
        <v>Other</v>
      </c>
      <c r="C8" s="536">
        <f t="array" aca="1" ref="C8" ca="1">SUM(IF((YearlyData_Column_Year=$B$1)*(YearlyData_Column_Month=1)*(YearlyData_Column_ExpensesCat=$B$2)*(YearlyData_Column_Expenses=$B8),YearlyData_Column_Amount,0))</f>
        <v>0</v>
      </c>
      <c r="D8" s="536">
        <f t="array" aca="1" ref="D8" ca="1">SUM(IF((YearlyData_Column_Year=$B$1)*(YearlyData_Column_Month=2)*(YearlyData_Column_ExpensesCat=$B$2)*(YearlyData_Column_Expenses=$B8),YearlyData_Column_Amount,0))</f>
        <v>0</v>
      </c>
      <c r="E8" s="536">
        <f t="array" aca="1" ref="E8" ca="1">SUM(IF((YearlyData_Column_Year=$B$1)*(YearlyData_Column_Month=3)*(YearlyData_Column_ExpensesCat=$B$2)*(YearlyData_Column_Expenses=$B8),YearlyData_Column_Amount,0))</f>
        <v>0</v>
      </c>
      <c r="F8" s="536">
        <f t="array" aca="1" ref="F8" ca="1">SUM(IF((YearlyData_Column_Year=$B$1)*(YearlyData_Column_Month=4)*(YearlyData_Column_ExpensesCat=$B$2)*(YearlyData_Column_Expenses=$B8),YearlyData_Column_Amount,0))</f>
        <v>0</v>
      </c>
      <c r="G8" s="536">
        <f t="array" aca="1" ref="G8" ca="1">SUM(IF((YearlyData_Column_Year=$B$1)*(YearlyData_Column_Month=5)*(YearlyData_Column_ExpensesCat=$B$2)*(YearlyData_Column_Expenses=$B8),YearlyData_Column_Amount,0))</f>
        <v>0</v>
      </c>
      <c r="H8" s="536">
        <f t="array" aca="1" ref="H8" ca="1">SUM(IF((YearlyData_Column_Year=$B$1)*(YearlyData_Column_Month=6)*(YearlyData_Column_ExpensesCat=$B$2)*(YearlyData_Column_Expenses=$B8),YearlyData_Column_Amount,0))</f>
        <v>0</v>
      </c>
      <c r="I8" s="536">
        <f t="array" aca="1" ref="I8" ca="1">SUM(IF((YearlyData_Column_Year=$B$1)*(YearlyData_Column_Month=7)*(YearlyData_Column_ExpensesCat=$B$2)*(YearlyData_Column_Expenses=$B8),YearlyData_Column_Amount,0))</f>
        <v>0</v>
      </c>
      <c r="J8" s="536">
        <f t="array" aca="1" ref="J8" ca="1">SUM(IF((YearlyData_Column_Year=$B$1)*(YearlyData_Column_Month=8)*(YearlyData_Column_ExpensesCat=$B$2)*(YearlyData_Column_Expenses=$B8),YearlyData_Column_Amount,0))</f>
        <v>0</v>
      </c>
      <c r="K8" s="536">
        <f t="array" aca="1" ref="K8" ca="1">SUM(IF((YearlyData_Column_Year=$B$1)*(YearlyData_Column_Month=9)*(YearlyData_Column_ExpensesCat=$B$2)*(YearlyData_Column_Expenses=$B8),YearlyData_Column_Amount,0))</f>
        <v>0</v>
      </c>
      <c r="L8" s="536">
        <f t="array" aca="1" ref="L8" ca="1">SUM(IF((YearlyData_Column_Year=$B$1)*(YearlyData_Column_Month=10)*(YearlyData_Column_ExpensesCat=$B$2)*(YearlyData_Column_Expenses=$B8),YearlyData_Column_Amount,0))</f>
        <v>0</v>
      </c>
      <c r="M8" s="536">
        <f t="array" aca="1" ref="M8" ca="1">SUM(IF((YearlyData_Column_Year=$B$1)*(YearlyData_Column_Month=11)*(YearlyData_Column_ExpensesCat=$B$2)*(YearlyData_Column_Expenses=$B8),YearlyData_Column_Amount,0))</f>
        <v>0</v>
      </c>
      <c r="N8" s="554">
        <f t="array" aca="1" ref="N8" ca="1">SUM(IF((YearlyData_Column_Year=$B$1)*(YearlyData_Column_Month=12)*(YearlyData_Column_ExpensesCat=$B$2)*(YearlyData_Column_Expenses=$B8),YearlyData_Column_Amount,0))</f>
        <v>0</v>
      </c>
      <c r="O8" s="536"/>
      <c r="Q8" s="577" t="str">
        <f t="shared" ca="1" si="1"/>
        <v>Other</v>
      </c>
      <c r="R8" s="513">
        <f t="array" aca="1" ref="R8" ca="1">SUM(IF((YearlyData_Column_Year=$Q$1)*(YearlyData_Column_Month=1)*(YearlyData_Column_ExpensesCat=$Q$2)*(YearlyData_Column_Expenses=$Q8),YearlyData_Column_Amount,0))</f>
        <v>0</v>
      </c>
      <c r="S8" s="513">
        <f t="array" aca="1" ref="S8" ca="1">SUM(IF((YearlyData_Column_Year=$Q$1)*(YearlyData_Column_Month=2)*(YearlyData_Column_ExpensesCat=$Q$2)*(YearlyData_Column_Expenses=$Q8),YearlyData_Column_Amount,0))</f>
        <v>0</v>
      </c>
      <c r="T8" s="513">
        <f t="array" aca="1" ref="T8" ca="1">SUM(IF((YearlyData_Column_Year=$Q$1)*(YearlyData_Column_Month=3)*(YearlyData_Column_ExpensesCat=$Q$2)*(YearlyData_Column_Expenses=$Q8),YearlyData_Column_Amount,0))</f>
        <v>0</v>
      </c>
      <c r="U8" s="513">
        <f t="array" aca="1" ref="U8" ca="1">SUM(IF((YearlyData_Column_Year=$Q$1)*(YearlyData_Column_Month=4)*(YearlyData_Column_ExpensesCat=$Q$2)*(YearlyData_Column_Expenses=$Q8),YearlyData_Column_Amount,0))</f>
        <v>0</v>
      </c>
      <c r="V8" s="513">
        <f t="array" aca="1" ref="V8" ca="1">SUM(IF((YearlyData_Column_Year=$Q$1)*(YearlyData_Column_Month=5)*(YearlyData_Column_ExpensesCat=$Q$2)*(YearlyData_Column_Expenses=$Q8),YearlyData_Column_Amount,0))</f>
        <v>0</v>
      </c>
      <c r="W8" s="513">
        <f t="array" aca="1" ref="W8" ca="1">SUM(IF((YearlyData_Column_Year=$Q$1)*(YearlyData_Column_Month=6)*(YearlyData_Column_ExpensesCat=$Q$2)*(YearlyData_Column_Expenses=$Q8),YearlyData_Column_Amount,0))</f>
        <v>0</v>
      </c>
      <c r="X8" s="513">
        <f t="array" aca="1" ref="X8" ca="1">SUM(IF((YearlyData_Column_Year=$Q$1)*(YearlyData_Column_Month=7)*(YearlyData_Column_ExpensesCat=$Q$2)*(YearlyData_Column_Expenses=$Q8),YearlyData_Column_Amount,0))</f>
        <v>0</v>
      </c>
      <c r="Y8" s="513">
        <f t="array" aca="1" ref="Y8" ca="1">SUM(IF((YearlyData_Column_Year=$Q$1)*(YearlyData_Column_Month=8)*(YearlyData_Column_ExpensesCat=$Q$2)*(YearlyData_Column_Expenses=$Q8),YearlyData_Column_Amount,0))</f>
        <v>0</v>
      </c>
      <c r="Z8" s="513">
        <f t="array" aca="1" ref="Z8" ca="1">SUM(IF((YearlyData_Column_Year=$Q$1)*(YearlyData_Column_Month=9)*(YearlyData_Column_ExpensesCat=$Q$2)*(YearlyData_Column_Expenses=$Q8),YearlyData_Column_Amount,0))</f>
        <v>0</v>
      </c>
      <c r="AA8" s="513">
        <f t="array" aca="1" ref="AA8" ca="1">SUM(IF((YearlyData_Column_Year=$Q$1)*(YearlyData_Column_Month=10)*(YearlyData_Column_ExpensesCat=$Q$2)*(YearlyData_Column_Expenses=$Q8),YearlyData_Column_Amount,0))</f>
        <v>0</v>
      </c>
      <c r="AB8" s="513">
        <f t="array" aca="1" ref="AB8" ca="1">SUM(IF((YearlyData_Column_Year=$Q$1)*(YearlyData_Column_Month=11)*(YearlyData_Column_ExpensesCat=$Q$2)*(YearlyData_Column_Expenses=$Q8),YearlyData_Column_Amount,0))</f>
        <v>0</v>
      </c>
      <c r="AC8" s="578">
        <f t="array" aca="1" ref="AC8" ca="1">SUM(IF((YearlyData_Column_Year=$Q$1)*(YearlyData_Column_Month=12)*(YearlyData_Column_ExpensesCat=$Q$2)*(YearlyData_Column_Expenses=$Q8),YearlyData_Column_Amount,0))</f>
        <v>0</v>
      </c>
    </row>
    <row r="9" spans="1:29">
      <c r="A9" s="201">
        <f ca="1">INDEX('ExpensesCAT List'!$A$1:$R$9,8,MATCH($B$2,'ExpensesCAT List'!$A$1:$R$1,0),1)</f>
        <v>0</v>
      </c>
      <c r="B9" s="553" t="str">
        <f t="shared" ca="1" si="0"/>
        <v/>
      </c>
      <c r="C9" s="536">
        <f t="array" aca="1" ref="C9" ca="1">SUM(IF((YearlyData_Column_Year=$B$1)*(YearlyData_Column_Month=1)*(YearlyData_Column_ExpensesCat=$B$2)*(YearlyData_Column_Expenses=$B9),YearlyData_Column_Amount,0))</f>
        <v>0</v>
      </c>
      <c r="D9" s="536">
        <f t="array" aca="1" ref="D9" ca="1">SUM(IF((YearlyData_Column_Year=$B$1)*(YearlyData_Column_Month=2)*(YearlyData_Column_ExpensesCat=$B$2)*(YearlyData_Column_Expenses=$B9),YearlyData_Column_Amount,0))</f>
        <v>0</v>
      </c>
      <c r="E9" s="536">
        <f t="array" aca="1" ref="E9" ca="1">SUM(IF((YearlyData_Column_Year=$B$1)*(YearlyData_Column_Month=3)*(YearlyData_Column_ExpensesCat=$B$2)*(YearlyData_Column_Expenses=$B9),YearlyData_Column_Amount,0))</f>
        <v>0</v>
      </c>
      <c r="F9" s="536">
        <f t="array" aca="1" ref="F9" ca="1">SUM(IF((YearlyData_Column_Year=$B$1)*(YearlyData_Column_Month=4)*(YearlyData_Column_ExpensesCat=$B$2)*(YearlyData_Column_Expenses=$B9),YearlyData_Column_Amount,0))</f>
        <v>0</v>
      </c>
      <c r="G9" s="536">
        <f t="array" aca="1" ref="G9" ca="1">SUM(IF((YearlyData_Column_Year=$B$1)*(YearlyData_Column_Month=5)*(YearlyData_Column_ExpensesCat=$B$2)*(YearlyData_Column_Expenses=$B9),YearlyData_Column_Amount,0))</f>
        <v>0</v>
      </c>
      <c r="H9" s="536">
        <f t="array" aca="1" ref="H9" ca="1">SUM(IF((YearlyData_Column_Year=$B$1)*(YearlyData_Column_Month=6)*(YearlyData_Column_ExpensesCat=$B$2)*(YearlyData_Column_Expenses=$B9),YearlyData_Column_Amount,0))</f>
        <v>0</v>
      </c>
      <c r="I9" s="536">
        <f t="array" aca="1" ref="I9" ca="1">SUM(IF((YearlyData_Column_Year=$B$1)*(YearlyData_Column_Month=7)*(YearlyData_Column_ExpensesCat=$B$2)*(YearlyData_Column_Expenses=$B9),YearlyData_Column_Amount,0))</f>
        <v>0</v>
      </c>
      <c r="J9" s="536">
        <f t="array" aca="1" ref="J9" ca="1">SUM(IF((YearlyData_Column_Year=$B$1)*(YearlyData_Column_Month=8)*(YearlyData_Column_ExpensesCat=$B$2)*(YearlyData_Column_Expenses=$B9),YearlyData_Column_Amount,0))</f>
        <v>0</v>
      </c>
      <c r="K9" s="536">
        <f t="array" aca="1" ref="K9" ca="1">SUM(IF((YearlyData_Column_Year=$B$1)*(YearlyData_Column_Month=9)*(YearlyData_Column_ExpensesCat=$B$2)*(YearlyData_Column_Expenses=$B9),YearlyData_Column_Amount,0))</f>
        <v>0</v>
      </c>
      <c r="L9" s="536">
        <f t="array" aca="1" ref="L9" ca="1">SUM(IF((YearlyData_Column_Year=$B$1)*(YearlyData_Column_Month=10)*(YearlyData_Column_ExpensesCat=$B$2)*(YearlyData_Column_Expenses=$B9),YearlyData_Column_Amount,0))</f>
        <v>0</v>
      </c>
      <c r="M9" s="536">
        <f t="array" aca="1" ref="M9" ca="1">SUM(IF((YearlyData_Column_Year=$B$1)*(YearlyData_Column_Month=11)*(YearlyData_Column_ExpensesCat=$B$2)*(YearlyData_Column_Expenses=$B9),YearlyData_Column_Amount,0))</f>
        <v>0</v>
      </c>
      <c r="N9" s="554">
        <f t="array" aca="1" ref="N9" ca="1">SUM(IF((YearlyData_Column_Year=$B$1)*(YearlyData_Column_Month=12)*(YearlyData_Column_ExpensesCat=$B$2)*(YearlyData_Column_Expenses=$B9),YearlyData_Column_Amount,0))</f>
        <v>0</v>
      </c>
      <c r="O9" s="536"/>
      <c r="Q9" s="577" t="str">
        <f t="shared" ca="1" si="1"/>
        <v/>
      </c>
      <c r="R9" s="513">
        <f t="array" aca="1" ref="R9" ca="1">SUM(IF((YearlyData_Column_Year=$Q$1)*(YearlyData_Column_Month=1)*(YearlyData_Column_ExpensesCat=$Q$2)*(YearlyData_Column_Expenses=$Q9),YearlyData_Column_Amount,0))</f>
        <v>0</v>
      </c>
      <c r="S9" s="513">
        <f t="array" aca="1" ref="S9" ca="1">SUM(IF((YearlyData_Column_Year=$Q$1)*(YearlyData_Column_Month=2)*(YearlyData_Column_ExpensesCat=$Q$2)*(YearlyData_Column_Expenses=$Q9),YearlyData_Column_Amount,0))</f>
        <v>0</v>
      </c>
      <c r="T9" s="513">
        <f t="array" aca="1" ref="T9" ca="1">SUM(IF((YearlyData_Column_Year=$Q$1)*(YearlyData_Column_Month=3)*(YearlyData_Column_ExpensesCat=$Q$2)*(YearlyData_Column_Expenses=$Q9),YearlyData_Column_Amount,0))</f>
        <v>0</v>
      </c>
      <c r="U9" s="513">
        <f t="array" aca="1" ref="U9" ca="1">SUM(IF((YearlyData_Column_Year=$Q$1)*(YearlyData_Column_Month=4)*(YearlyData_Column_ExpensesCat=$Q$2)*(YearlyData_Column_Expenses=$Q9),YearlyData_Column_Amount,0))</f>
        <v>0</v>
      </c>
      <c r="V9" s="513">
        <f t="array" aca="1" ref="V9" ca="1">SUM(IF((YearlyData_Column_Year=$Q$1)*(YearlyData_Column_Month=5)*(YearlyData_Column_ExpensesCat=$Q$2)*(YearlyData_Column_Expenses=$Q9),YearlyData_Column_Amount,0))</f>
        <v>0</v>
      </c>
      <c r="W9" s="513">
        <f t="array" aca="1" ref="W9" ca="1">SUM(IF((YearlyData_Column_Year=$Q$1)*(YearlyData_Column_Month=6)*(YearlyData_Column_ExpensesCat=$Q$2)*(YearlyData_Column_Expenses=$Q9),YearlyData_Column_Amount,0))</f>
        <v>0</v>
      </c>
      <c r="X9" s="513">
        <f t="array" aca="1" ref="X9" ca="1">SUM(IF((YearlyData_Column_Year=$Q$1)*(YearlyData_Column_Month=7)*(YearlyData_Column_ExpensesCat=$Q$2)*(YearlyData_Column_Expenses=$Q9),YearlyData_Column_Amount,0))</f>
        <v>0</v>
      </c>
      <c r="Y9" s="513">
        <f t="array" aca="1" ref="Y9" ca="1">SUM(IF((YearlyData_Column_Year=$Q$1)*(YearlyData_Column_Month=8)*(YearlyData_Column_ExpensesCat=$Q$2)*(YearlyData_Column_Expenses=$Q9),YearlyData_Column_Amount,0))</f>
        <v>0</v>
      </c>
      <c r="Z9" s="513">
        <f t="array" aca="1" ref="Z9" ca="1">SUM(IF((YearlyData_Column_Year=$Q$1)*(YearlyData_Column_Month=9)*(YearlyData_Column_ExpensesCat=$Q$2)*(YearlyData_Column_Expenses=$Q9),YearlyData_Column_Amount,0))</f>
        <v>0</v>
      </c>
      <c r="AA9" s="513">
        <f t="array" aca="1" ref="AA9" ca="1">SUM(IF((YearlyData_Column_Year=$Q$1)*(YearlyData_Column_Month=10)*(YearlyData_Column_ExpensesCat=$Q$2)*(YearlyData_Column_Expenses=$Q9),YearlyData_Column_Amount,0))</f>
        <v>0</v>
      </c>
      <c r="AB9" s="513">
        <f t="array" aca="1" ref="AB9" ca="1">SUM(IF((YearlyData_Column_Year=$Q$1)*(YearlyData_Column_Month=11)*(YearlyData_Column_ExpensesCat=$Q$2)*(YearlyData_Column_Expenses=$Q9),YearlyData_Column_Amount,0))</f>
        <v>0</v>
      </c>
      <c r="AC9" s="578">
        <f t="array" aca="1" ref="AC9" ca="1">SUM(IF((YearlyData_Column_Year=$Q$1)*(YearlyData_Column_Month=12)*(YearlyData_Column_ExpensesCat=$Q$2)*(YearlyData_Column_Expenses=$Q9),YearlyData_Column_Amount,0))</f>
        <v>0</v>
      </c>
    </row>
    <row r="10" spans="1:29">
      <c r="A10" s="201">
        <f ca="1">INDEX('ExpensesCAT List'!$A$1:$R$9,9,MATCH($B$2,'ExpensesCAT List'!$A$1:$R$1,0),1)</f>
        <v>0</v>
      </c>
      <c r="B10" s="553" t="str">
        <f t="shared" ca="1" si="0"/>
        <v/>
      </c>
      <c r="C10" s="536">
        <f t="array" aca="1" ref="C10" ca="1">SUM(IF((YearlyData_Column_Year=$B$1)*(YearlyData_Column_Month=1)*(YearlyData_Column_ExpensesCat=$B$2)*(YearlyData_Column_Expenses=$B10),YearlyData_Column_Amount,0))</f>
        <v>0</v>
      </c>
      <c r="D10" s="536">
        <f t="array" aca="1" ref="D10" ca="1">SUM(IF((YearlyData_Column_Year=$B$1)*(YearlyData_Column_Month=2)*(YearlyData_Column_ExpensesCat=$B$2)*(YearlyData_Column_Expenses=$B10),YearlyData_Column_Amount,0))</f>
        <v>0</v>
      </c>
      <c r="E10" s="536">
        <f t="array" aca="1" ref="E10" ca="1">SUM(IF((YearlyData_Column_Year=$B$1)*(YearlyData_Column_Month=3)*(YearlyData_Column_ExpensesCat=$B$2)*(YearlyData_Column_Expenses=$B10),YearlyData_Column_Amount,0))</f>
        <v>0</v>
      </c>
      <c r="F10" s="536">
        <f t="array" aca="1" ref="F10" ca="1">SUM(IF((YearlyData_Column_Year=$B$1)*(YearlyData_Column_Month=4)*(YearlyData_Column_ExpensesCat=$B$2)*(YearlyData_Column_Expenses=$B10),YearlyData_Column_Amount,0))</f>
        <v>0</v>
      </c>
      <c r="G10" s="536">
        <f t="array" aca="1" ref="G10" ca="1">SUM(IF((YearlyData_Column_Year=$B$1)*(YearlyData_Column_Month=5)*(YearlyData_Column_ExpensesCat=$B$2)*(YearlyData_Column_Expenses=$B10),YearlyData_Column_Amount,0))</f>
        <v>0</v>
      </c>
      <c r="H10" s="536">
        <f t="array" aca="1" ref="H10" ca="1">SUM(IF((YearlyData_Column_Year=$B$1)*(YearlyData_Column_Month=6)*(YearlyData_Column_ExpensesCat=$B$2)*(YearlyData_Column_Expenses=$B10),YearlyData_Column_Amount,0))</f>
        <v>0</v>
      </c>
      <c r="I10" s="536">
        <f t="array" aca="1" ref="I10" ca="1">SUM(IF((YearlyData_Column_Year=$B$1)*(YearlyData_Column_Month=7)*(YearlyData_Column_ExpensesCat=$B$2)*(YearlyData_Column_Expenses=$B10),YearlyData_Column_Amount,0))</f>
        <v>0</v>
      </c>
      <c r="J10" s="536">
        <f t="array" aca="1" ref="J10" ca="1">SUM(IF((YearlyData_Column_Year=$B$1)*(YearlyData_Column_Month=8)*(YearlyData_Column_ExpensesCat=$B$2)*(YearlyData_Column_Expenses=$B10),YearlyData_Column_Amount,0))</f>
        <v>0</v>
      </c>
      <c r="K10" s="536">
        <f t="array" aca="1" ref="K10" ca="1">SUM(IF((YearlyData_Column_Year=$B$1)*(YearlyData_Column_Month=9)*(YearlyData_Column_ExpensesCat=$B$2)*(YearlyData_Column_Expenses=$B10),YearlyData_Column_Amount,0))</f>
        <v>0</v>
      </c>
      <c r="L10" s="536">
        <f t="array" aca="1" ref="L10" ca="1">SUM(IF((YearlyData_Column_Year=$B$1)*(YearlyData_Column_Month=10)*(YearlyData_Column_ExpensesCat=$B$2)*(YearlyData_Column_Expenses=$B10),YearlyData_Column_Amount,0))</f>
        <v>0</v>
      </c>
      <c r="M10" s="536">
        <f t="array" aca="1" ref="M10" ca="1">SUM(IF((YearlyData_Column_Year=$B$1)*(YearlyData_Column_Month=11)*(YearlyData_Column_ExpensesCat=$B$2)*(YearlyData_Column_Expenses=$B10),YearlyData_Column_Amount,0))</f>
        <v>0</v>
      </c>
      <c r="N10" s="554">
        <f t="array" aca="1" ref="N10" ca="1">SUM(IF((YearlyData_Column_Year=$B$1)*(YearlyData_Column_Month=12)*(YearlyData_Column_ExpensesCat=$B$2)*(YearlyData_Column_Expenses=$B10),YearlyData_Column_Amount,0))</f>
        <v>0</v>
      </c>
      <c r="O10" s="536"/>
      <c r="Q10" s="577" t="str">
        <f t="shared" ca="1" si="1"/>
        <v/>
      </c>
      <c r="R10" s="513">
        <f t="array" aca="1" ref="R10" ca="1">SUM(IF((YearlyData_Column_Year=$Q$1)*(YearlyData_Column_Month=1)*(YearlyData_Column_ExpensesCat=$Q$2)*(YearlyData_Column_Expenses=$Q10),YearlyData_Column_Amount,0))</f>
        <v>0</v>
      </c>
      <c r="S10" s="513">
        <f t="array" aca="1" ref="S10" ca="1">SUM(IF((YearlyData_Column_Year=$Q$1)*(YearlyData_Column_Month=2)*(YearlyData_Column_ExpensesCat=$Q$2)*(YearlyData_Column_Expenses=$Q10),YearlyData_Column_Amount,0))</f>
        <v>0</v>
      </c>
      <c r="T10" s="513">
        <f t="array" aca="1" ref="T10" ca="1">SUM(IF((YearlyData_Column_Year=$Q$1)*(YearlyData_Column_Month=3)*(YearlyData_Column_ExpensesCat=$Q$2)*(YearlyData_Column_Expenses=$Q10),YearlyData_Column_Amount,0))</f>
        <v>0</v>
      </c>
      <c r="U10" s="513">
        <f t="array" aca="1" ref="U10" ca="1">SUM(IF((YearlyData_Column_Year=$Q$1)*(YearlyData_Column_Month=4)*(YearlyData_Column_ExpensesCat=$Q$2)*(YearlyData_Column_Expenses=$Q10),YearlyData_Column_Amount,0))</f>
        <v>0</v>
      </c>
      <c r="V10" s="513">
        <f t="array" aca="1" ref="V10" ca="1">SUM(IF((YearlyData_Column_Year=$Q$1)*(YearlyData_Column_Month=5)*(YearlyData_Column_ExpensesCat=$Q$2)*(YearlyData_Column_Expenses=$Q10),YearlyData_Column_Amount,0))</f>
        <v>0</v>
      </c>
      <c r="W10" s="513">
        <f t="array" aca="1" ref="W10" ca="1">SUM(IF((YearlyData_Column_Year=$Q$1)*(YearlyData_Column_Month=6)*(YearlyData_Column_ExpensesCat=$Q$2)*(YearlyData_Column_Expenses=$Q10),YearlyData_Column_Amount,0))</f>
        <v>0</v>
      </c>
      <c r="X10" s="513">
        <f t="array" aca="1" ref="X10" ca="1">SUM(IF((YearlyData_Column_Year=$Q$1)*(YearlyData_Column_Month=7)*(YearlyData_Column_ExpensesCat=$Q$2)*(YearlyData_Column_Expenses=$Q10),YearlyData_Column_Amount,0))</f>
        <v>0</v>
      </c>
      <c r="Y10" s="513">
        <f t="array" aca="1" ref="Y10" ca="1">SUM(IF((YearlyData_Column_Year=$Q$1)*(YearlyData_Column_Month=8)*(YearlyData_Column_ExpensesCat=$Q$2)*(YearlyData_Column_Expenses=$Q10),YearlyData_Column_Amount,0))</f>
        <v>0</v>
      </c>
      <c r="Z10" s="513">
        <f t="array" aca="1" ref="Z10" ca="1">SUM(IF((YearlyData_Column_Year=$Q$1)*(YearlyData_Column_Month=9)*(YearlyData_Column_ExpensesCat=$Q$2)*(YearlyData_Column_Expenses=$Q10),YearlyData_Column_Amount,0))</f>
        <v>0</v>
      </c>
      <c r="AA10" s="513">
        <f t="array" aca="1" ref="AA10" ca="1">SUM(IF((YearlyData_Column_Year=$Q$1)*(YearlyData_Column_Month=10)*(YearlyData_Column_ExpensesCat=$Q$2)*(YearlyData_Column_Expenses=$Q10),YearlyData_Column_Amount,0))</f>
        <v>0</v>
      </c>
      <c r="AB10" s="513">
        <f t="array" aca="1" ref="AB10" ca="1">SUM(IF((YearlyData_Column_Year=$Q$1)*(YearlyData_Column_Month=11)*(YearlyData_Column_ExpensesCat=$Q$2)*(YearlyData_Column_Expenses=$Q10),YearlyData_Column_Amount,0))</f>
        <v>0</v>
      </c>
      <c r="AC10" s="578">
        <f t="array" aca="1" ref="AC10" ca="1">SUM(IF((YearlyData_Column_Year=$Q$1)*(YearlyData_Column_Month=12)*(YearlyData_Column_ExpensesCat=$Q$2)*(YearlyData_Column_Expenses=$Q10),YearlyData_Column_Amount,0))</f>
        <v>0</v>
      </c>
    </row>
    <row r="11" spans="1:29">
      <c r="A11" s="201"/>
      <c r="B11" s="555"/>
      <c r="C11" s="556"/>
      <c r="D11" s="556"/>
      <c r="E11" s="556"/>
      <c r="F11" s="556"/>
      <c r="G11" s="556"/>
      <c r="H11" s="556"/>
      <c r="I11" s="556"/>
      <c r="J11" s="556"/>
      <c r="K11" s="556"/>
      <c r="L11" s="556"/>
      <c r="M11" s="556"/>
      <c r="N11" s="557"/>
      <c r="O11" s="536"/>
      <c r="Q11" s="579"/>
      <c r="R11" s="580"/>
      <c r="S11" s="580"/>
      <c r="T11" s="580"/>
      <c r="U11" s="580"/>
      <c r="V11" s="580"/>
      <c r="W11" s="580"/>
      <c r="X11" s="580"/>
      <c r="Y11" s="580"/>
      <c r="Z11" s="580"/>
      <c r="AA11" s="580"/>
      <c r="AB11" s="580"/>
      <c r="AC11" s="581"/>
    </row>
    <row r="12" spans="1:29">
      <c r="A12" s="201"/>
      <c r="B12" s="549"/>
      <c r="C12" s="536"/>
      <c r="D12" s="536"/>
      <c r="E12" s="536"/>
      <c r="F12" s="536"/>
      <c r="G12" s="536"/>
      <c r="H12" s="536"/>
      <c r="I12" s="536"/>
      <c r="J12" s="536"/>
      <c r="K12" s="536"/>
      <c r="L12" s="536"/>
      <c r="M12" s="536"/>
      <c r="N12" s="536"/>
      <c r="O12" s="536"/>
      <c r="Q12" s="14"/>
      <c r="R12" s="513"/>
      <c r="S12" s="513"/>
      <c r="T12" s="513"/>
      <c r="U12" s="513"/>
      <c r="V12" s="513"/>
      <c r="W12" s="513"/>
      <c r="X12" s="513"/>
      <c r="Y12" s="513"/>
      <c r="Z12" s="513"/>
      <c r="AA12" s="513"/>
      <c r="AB12" s="513"/>
      <c r="AC12" s="513"/>
    </row>
    <row r="13" spans="1:29">
      <c r="A13" s="548"/>
      <c r="B13" s="549"/>
      <c r="C13" s="536"/>
      <c r="D13" s="536"/>
      <c r="E13" s="536"/>
      <c r="F13" s="536"/>
      <c r="G13" s="536"/>
      <c r="H13" s="536"/>
      <c r="I13" s="536"/>
      <c r="J13" s="536"/>
      <c r="K13" s="536"/>
      <c r="L13" s="536"/>
      <c r="M13" s="536"/>
      <c r="N13" s="536"/>
      <c r="O13" s="536"/>
      <c r="Q13" s="14"/>
      <c r="R13" s="513"/>
      <c r="S13" s="513"/>
      <c r="T13" s="513"/>
      <c r="U13" s="513"/>
      <c r="V13" s="513"/>
      <c r="W13" s="513"/>
      <c r="X13" s="513"/>
      <c r="Y13" s="513"/>
      <c r="Z13" s="513"/>
      <c r="AA13" s="513"/>
      <c r="AB13" s="513"/>
      <c r="AC13" s="513"/>
    </row>
    <row r="14" spans="1:29">
      <c r="B14" s="14"/>
      <c r="C14" s="536"/>
      <c r="D14" s="536"/>
      <c r="E14" s="536"/>
      <c r="F14" s="536"/>
      <c r="G14" s="536"/>
      <c r="H14" s="536"/>
      <c r="I14" s="536"/>
      <c r="J14" s="536"/>
      <c r="K14" s="536"/>
      <c r="L14" s="536"/>
      <c r="M14" s="536"/>
      <c r="N14" s="536"/>
      <c r="O14" s="536"/>
      <c r="Q14" s="14"/>
      <c r="R14" s="513"/>
      <c r="S14" s="513"/>
      <c r="T14" s="513"/>
      <c r="U14" s="513"/>
      <c r="V14" s="513"/>
      <c r="W14" s="513"/>
      <c r="X14" s="513"/>
      <c r="Y14" s="513"/>
      <c r="Z14" s="513"/>
      <c r="AA14" s="513"/>
      <c r="AB14" s="513"/>
      <c r="AC14" s="513"/>
    </row>
    <row r="15" spans="1:29">
      <c r="B15" s="512"/>
      <c r="C15" s="538"/>
      <c r="D15" s="538"/>
      <c r="E15" s="538"/>
    </row>
    <row r="16" spans="1:29">
      <c r="B16" s="521" t="str">
        <f>B2</f>
        <v>Home</v>
      </c>
      <c r="C16" s="545" t="s">
        <v>59</v>
      </c>
      <c r="D16" s="546" t="s">
        <v>60</v>
      </c>
      <c r="E16" s="546" t="s">
        <v>61</v>
      </c>
      <c r="F16" s="546" t="s">
        <v>62</v>
      </c>
      <c r="G16" s="546" t="s">
        <v>63</v>
      </c>
      <c r="H16" s="546" t="s">
        <v>64</v>
      </c>
      <c r="I16" s="546" t="s">
        <v>65</v>
      </c>
      <c r="J16" s="546" t="s">
        <v>66</v>
      </c>
      <c r="K16" s="546" t="s">
        <v>67</v>
      </c>
      <c r="L16" s="546" t="s">
        <v>68</v>
      </c>
      <c r="M16" s="546" t="s">
        <v>69</v>
      </c>
      <c r="N16" s="547" t="s">
        <v>70</v>
      </c>
      <c r="O16" s="541"/>
      <c r="Q16" s="521" t="s">
        <v>355</v>
      </c>
      <c r="R16" s="545" t="s">
        <v>59</v>
      </c>
      <c r="S16" s="546" t="s">
        <v>60</v>
      </c>
      <c r="T16" s="546" t="s">
        <v>61</v>
      </c>
      <c r="U16" s="546" t="s">
        <v>62</v>
      </c>
      <c r="V16" s="546" t="s">
        <v>63</v>
      </c>
      <c r="W16" s="546" t="s">
        <v>64</v>
      </c>
      <c r="X16" s="546" t="s">
        <v>65</v>
      </c>
      <c r="Y16" s="546" t="s">
        <v>66</v>
      </c>
      <c r="Z16" s="546" t="s">
        <v>67</v>
      </c>
      <c r="AA16" s="546" t="s">
        <v>68</v>
      </c>
      <c r="AB16" s="546" t="s">
        <v>69</v>
      </c>
      <c r="AC16" s="546" t="s">
        <v>70</v>
      </c>
    </row>
    <row r="17" spans="2:29">
      <c r="B17" s="569"/>
      <c r="C17" s="559">
        <f ca="1">MAX(C3:C11)</f>
        <v>860</v>
      </c>
      <c r="D17" s="559">
        <f t="shared" ref="D17:N17" ca="1" si="2">MAX(D3:D11)</f>
        <v>860</v>
      </c>
      <c r="E17" s="559">
        <f t="shared" ca="1" si="2"/>
        <v>860</v>
      </c>
      <c r="F17" s="559">
        <f t="shared" ca="1" si="2"/>
        <v>860</v>
      </c>
      <c r="G17" s="559">
        <f t="shared" ca="1" si="2"/>
        <v>860</v>
      </c>
      <c r="H17" s="559">
        <f t="shared" ca="1" si="2"/>
        <v>1290</v>
      </c>
      <c r="I17" s="559">
        <f t="shared" ca="1" si="2"/>
        <v>1290</v>
      </c>
      <c r="J17" s="559">
        <f t="shared" ca="1" si="2"/>
        <v>430</v>
      </c>
      <c r="K17" s="559">
        <f t="shared" ca="1" si="2"/>
        <v>860</v>
      </c>
      <c r="L17" s="559">
        <f t="shared" ca="1" si="2"/>
        <v>1290</v>
      </c>
      <c r="M17" s="559">
        <f t="shared" ca="1" si="2"/>
        <v>430</v>
      </c>
      <c r="N17" s="560">
        <f t="shared" ca="1" si="2"/>
        <v>860</v>
      </c>
      <c r="Q17" s="558"/>
      <c r="R17" s="559">
        <f ca="1">MAX(R3:R11)</f>
        <v>860</v>
      </c>
      <c r="S17" s="559">
        <f t="shared" ref="S17:AC17" ca="1" si="3">MAX(S3:S11)</f>
        <v>860</v>
      </c>
      <c r="T17" s="559">
        <f t="shared" ca="1" si="3"/>
        <v>880</v>
      </c>
      <c r="U17" s="559">
        <f t="shared" ca="1" si="3"/>
        <v>880</v>
      </c>
      <c r="V17" s="559">
        <f t="shared" ca="1" si="3"/>
        <v>880</v>
      </c>
      <c r="W17" s="559">
        <f t="shared" ca="1" si="3"/>
        <v>0</v>
      </c>
      <c r="X17" s="559">
        <f t="shared" ca="1" si="3"/>
        <v>0</v>
      </c>
      <c r="Y17" s="559">
        <f t="shared" ca="1" si="3"/>
        <v>0</v>
      </c>
      <c r="Z17" s="559">
        <f t="shared" ca="1" si="3"/>
        <v>0</v>
      </c>
      <c r="AA17" s="559">
        <f t="shared" ca="1" si="3"/>
        <v>0</v>
      </c>
      <c r="AB17" s="559">
        <f t="shared" ca="1" si="3"/>
        <v>0</v>
      </c>
      <c r="AC17" s="560">
        <f t="shared" ca="1" si="3"/>
        <v>0</v>
      </c>
    </row>
    <row r="18" spans="2:29">
      <c r="B18" s="553" t="str">
        <f ca="1">$B3</f>
        <v>Improvement</v>
      </c>
      <c r="C18" s="561" t="str">
        <f t="array" aca="1" ref="C18" ca="1">IF($C$17=0,"",IF(C3=$C$17,$B18," "))</f>
        <v xml:space="preserve"> </v>
      </c>
      <c r="D18" s="561" t="str">
        <f ca="1">IF($D$17=0,"",IF(D3=$D$17,$B18," "))</f>
        <v xml:space="preserve"> </v>
      </c>
      <c r="E18" s="561" t="str">
        <f ca="1">IF($E$17=0,"",IF(E3=$E$17,$B18," "))</f>
        <v xml:space="preserve"> </v>
      </c>
      <c r="F18" s="561" t="str">
        <f ca="1">IF($F$17=0,"",IF(F3=$F$17,$B18," "))</f>
        <v xml:space="preserve"> </v>
      </c>
      <c r="G18" s="561" t="str">
        <f ca="1">IF($G$17=0,"",IF(G3=$G$17,$B18," "))</f>
        <v xml:space="preserve"> </v>
      </c>
      <c r="H18" s="561" t="str">
        <f ca="1">IF($H$17=0,"",IF(H3=$H$17,$B18," "))</f>
        <v xml:space="preserve"> </v>
      </c>
      <c r="I18" s="561" t="str">
        <f ca="1">IF($I$17=0,"",IF(I3=$I$17,$B18," "))</f>
        <v xml:space="preserve"> </v>
      </c>
      <c r="J18" s="561" t="str">
        <f ca="1">IF($J$17=0,"",IF(J3=$J$17,$B18," "))</f>
        <v xml:space="preserve"> </v>
      </c>
      <c r="K18" s="561" t="str">
        <f ca="1">IF($K$17=0,"",IF(K3=$K$17,$B18," "))</f>
        <v xml:space="preserve"> </v>
      </c>
      <c r="L18" s="561" t="str">
        <f ca="1">IF($L$17=0,"",IF(L3=$L$17,$B18," "))</f>
        <v xml:space="preserve"> </v>
      </c>
      <c r="M18" s="561" t="str">
        <f ca="1">IF($M$17=0,"",IF(M3=$M$17,$B18," "))</f>
        <v xml:space="preserve"> </v>
      </c>
      <c r="N18" s="562" t="str">
        <f ca="1">IF($N$17=0,"",IF(N3=$N$17,$B18," "))</f>
        <v xml:space="preserve"> </v>
      </c>
      <c r="Q18" s="553" t="str">
        <f ca="1">$Q3</f>
        <v>Improvement</v>
      </c>
      <c r="R18" s="561" t="str">
        <f ca="1">IF($R$17=0,"",IF(R3=$R$17,$Q18," "))</f>
        <v xml:space="preserve"> </v>
      </c>
      <c r="S18" s="561" t="str">
        <f ca="1">IF($S$17=0,"",IF(S3=$S$17,$Q18," "))</f>
        <v xml:space="preserve"> </v>
      </c>
      <c r="T18" s="561" t="str">
        <f ca="1">IF($T$17=0,"",IF(T3=$T$17,$Q18," "))</f>
        <v xml:space="preserve"> </v>
      </c>
      <c r="U18" s="561" t="str">
        <f ca="1">IF($U$17=0,"",IF(U3=$U$17,$Q18," "))</f>
        <v xml:space="preserve"> </v>
      </c>
      <c r="V18" s="561" t="str">
        <f ca="1">IF($V$17=0,"",IF(V3=$V$17,$Q18," "))</f>
        <v xml:space="preserve"> </v>
      </c>
      <c r="W18" s="561" t="str">
        <f ca="1">IF($W$17=0,"",IF(W3=$W$17,$Q18," "))</f>
        <v/>
      </c>
      <c r="X18" s="561" t="str">
        <f ca="1">IF($X$17=0,"",IF(X3=$X$17,$Q18," "))</f>
        <v/>
      </c>
      <c r="Y18" s="561" t="str">
        <f ca="1">IF($Y$17=0,"",IF(Y3=$Y$17,$Q18," "))</f>
        <v/>
      </c>
      <c r="Z18" s="561" t="str">
        <f ca="1">IF($Z$17=0,"",IF(Z3=$Z$17,$Q18," "))</f>
        <v/>
      </c>
      <c r="AA18" s="561" t="str">
        <f ca="1">IF($AA$17=0,"",IF(AA3=$AA$17,$Q18," "))</f>
        <v/>
      </c>
      <c r="AB18" s="561" t="str">
        <f ca="1">IF($AB$17=0,"",IF(AB3=$AB$17,$Q18," "))</f>
        <v/>
      </c>
      <c r="AC18" s="562" t="str">
        <f ca="1">IF($AC$17=0,"",IF(AC3=$AC$17,$Q18," "))</f>
        <v/>
      </c>
    </row>
    <row r="19" spans="2:29">
      <c r="B19" s="553" t="str">
        <f t="shared" ref="B19:B25" ca="1" si="4">$B4</f>
        <v>Loan</v>
      </c>
      <c r="C19" s="561" t="str">
        <f t="array" aca="1" ref="C19" ca="1">IF($C$17=0,"",IF(C4=$C$17,$B19," "))</f>
        <v xml:space="preserve"> </v>
      </c>
      <c r="D19" s="561" t="str">
        <f t="shared" ref="D19:D25" ca="1" si="5">IF($D$17=0,"",IF(D4=$D$17,$B19," "))</f>
        <v xml:space="preserve"> </v>
      </c>
      <c r="E19" s="561" t="str">
        <f t="shared" ref="E19:E25" ca="1" si="6">IF($E$17=0,"",IF(E4=$E$17,$B19," "))</f>
        <v xml:space="preserve"> </v>
      </c>
      <c r="F19" s="561" t="str">
        <f t="shared" ref="F19:F25" ca="1" si="7">IF($F$17=0,"",IF(F4=$F$17,$B19," "))</f>
        <v xml:space="preserve"> </v>
      </c>
      <c r="G19" s="561" t="str">
        <f t="shared" ref="G19:G25" ca="1" si="8">IF($G$17=0,"",IF(G4=$G$17,$B19," "))</f>
        <v xml:space="preserve"> </v>
      </c>
      <c r="H19" s="561" t="str">
        <f t="shared" ref="H19:H25" ca="1" si="9">IF($H$17=0,"",IF(H4=$H$17,$B19," "))</f>
        <v xml:space="preserve"> </v>
      </c>
      <c r="I19" s="561" t="str">
        <f t="shared" ref="I19:I25" ca="1" si="10">IF($I$17=0,"",IF(I4=$I$17,$B19," "))</f>
        <v xml:space="preserve"> </v>
      </c>
      <c r="J19" s="561" t="str">
        <f t="shared" ref="J19:J25" ca="1" si="11">IF($J$17=0,"",IF(J4=$J$17,$B19," "))</f>
        <v xml:space="preserve"> </v>
      </c>
      <c r="K19" s="561" t="str">
        <f t="shared" ref="K19:K25" ca="1" si="12">IF($K$17=0,"",IF(K4=$K$17,$B19," "))</f>
        <v xml:space="preserve"> </v>
      </c>
      <c r="L19" s="561" t="str">
        <f t="shared" ref="L19:L25" ca="1" si="13">IF($L$17=0,"",IF(L4=$L$17,$B19," "))</f>
        <v xml:space="preserve"> </v>
      </c>
      <c r="M19" s="561" t="str">
        <f t="shared" ref="M19:M25" ca="1" si="14">IF($M$17=0,"",IF(M4=$M$17,$B19," "))</f>
        <v xml:space="preserve"> </v>
      </c>
      <c r="N19" s="562" t="str">
        <f t="shared" ref="N19:N25" ca="1" si="15">IF($N$17=0,"",IF(N4=$N$17,$B19," "))</f>
        <v xml:space="preserve"> </v>
      </c>
      <c r="Q19" s="553" t="str">
        <f t="shared" ref="Q19:Q25" ca="1" si="16">$Q4</f>
        <v>Loan</v>
      </c>
      <c r="R19" s="561" t="str">
        <f t="shared" ref="R19:R25" ca="1" si="17">IF($R$17=0,"",IF(R4=$R$17,$Q19," "))</f>
        <v xml:space="preserve"> </v>
      </c>
      <c r="S19" s="561" t="str">
        <f t="shared" ref="S19:S25" ca="1" si="18">IF($S$17=0,"",IF(S4=$S$17,$Q19," "))</f>
        <v xml:space="preserve"> </v>
      </c>
      <c r="T19" s="561" t="str">
        <f t="shared" ref="T19:T25" ca="1" si="19">IF($T$17=0,"",IF(T4=$T$17,$Q19," "))</f>
        <v xml:space="preserve"> </v>
      </c>
      <c r="U19" s="561" t="str">
        <f t="shared" ref="U19:U25" ca="1" si="20">IF($U$17=0,"",IF(U4=$U$17,$Q19," "))</f>
        <v xml:space="preserve"> </v>
      </c>
      <c r="V19" s="561" t="str">
        <f t="shared" ref="V19:V25" ca="1" si="21">IF($V$17=0,"",IF(V4=$V$17,$Q19," "))</f>
        <v xml:space="preserve"> </v>
      </c>
      <c r="W19" s="561" t="str">
        <f t="shared" ref="W19:W25" ca="1" si="22">IF($W$17=0,"",IF(W4=$W$17,$Q19," "))</f>
        <v/>
      </c>
      <c r="X19" s="561" t="str">
        <f t="shared" ref="X19:X25" ca="1" si="23">IF($X$17=0,"",IF(X4=$X$17,$Q19," "))</f>
        <v/>
      </c>
      <c r="Y19" s="561" t="str">
        <f t="shared" ref="Y19:Y25" ca="1" si="24">IF($Y$17=0,"",IF(Y4=$Y$17,$Q19," "))</f>
        <v/>
      </c>
      <c r="Z19" s="561" t="str">
        <f t="shared" ref="Z19:Z25" ca="1" si="25">IF($Z$17=0,"",IF(Z4=$Z$17,$Q19," "))</f>
        <v/>
      </c>
      <c r="AA19" s="561" t="str">
        <f t="shared" ref="AA19:AA25" ca="1" si="26">IF($AA$17=0,"",IF(AA4=$AA$17,$Q19," "))</f>
        <v/>
      </c>
      <c r="AB19" s="561" t="str">
        <f t="shared" ref="AB19:AB25" ca="1" si="27">IF($AB$17=0,"",IF(AB4=$AB$17,$Q19," "))</f>
        <v/>
      </c>
      <c r="AC19" s="562" t="str">
        <f t="shared" ref="AC19:AC25" ca="1" si="28">IF($AC$17=0,"",IF(AC4=$AC$17,$Q19," "))</f>
        <v/>
      </c>
    </row>
    <row r="20" spans="2:29">
      <c r="B20" s="553" t="str">
        <f t="shared" ca="1" si="4"/>
        <v>Maintenance</v>
      </c>
      <c r="C20" s="561" t="str">
        <f t="array" aca="1" ref="C20" ca="1">IF($C$17=0,"",IF(C5=$C$17,$B20," "))</f>
        <v xml:space="preserve"> </v>
      </c>
      <c r="D20" s="561" t="str">
        <f t="shared" ca="1" si="5"/>
        <v xml:space="preserve"> </v>
      </c>
      <c r="E20" s="561" t="str">
        <f t="shared" ca="1" si="6"/>
        <v xml:space="preserve"> </v>
      </c>
      <c r="F20" s="561" t="str">
        <f t="shared" ca="1" si="7"/>
        <v xml:space="preserve"> </v>
      </c>
      <c r="G20" s="561" t="str">
        <f t="shared" ca="1" si="8"/>
        <v xml:space="preserve"> </v>
      </c>
      <c r="H20" s="561" t="str">
        <f t="shared" ca="1" si="9"/>
        <v xml:space="preserve"> </v>
      </c>
      <c r="I20" s="561" t="str">
        <f t="shared" ca="1" si="10"/>
        <v xml:space="preserve"> </v>
      </c>
      <c r="J20" s="561" t="str">
        <f t="shared" ca="1" si="11"/>
        <v xml:space="preserve"> </v>
      </c>
      <c r="K20" s="561" t="str">
        <f t="shared" ca="1" si="12"/>
        <v xml:space="preserve"> </v>
      </c>
      <c r="L20" s="561" t="str">
        <f t="shared" ca="1" si="13"/>
        <v xml:space="preserve"> </v>
      </c>
      <c r="M20" s="561" t="str">
        <f t="shared" ca="1" si="14"/>
        <v xml:space="preserve"> </v>
      </c>
      <c r="N20" s="562" t="str">
        <f t="shared" ca="1" si="15"/>
        <v xml:space="preserve"> </v>
      </c>
      <c r="Q20" s="553" t="str">
        <f t="shared" ca="1" si="16"/>
        <v>Maintenance</v>
      </c>
      <c r="R20" s="561" t="str">
        <f t="shared" ca="1" si="17"/>
        <v xml:space="preserve"> </v>
      </c>
      <c r="S20" s="561" t="str">
        <f t="shared" ca="1" si="18"/>
        <v xml:space="preserve"> </v>
      </c>
      <c r="T20" s="561" t="str">
        <f t="shared" ca="1" si="19"/>
        <v xml:space="preserve"> </v>
      </c>
      <c r="U20" s="561" t="str">
        <f t="shared" ca="1" si="20"/>
        <v xml:space="preserve"> </v>
      </c>
      <c r="V20" s="561" t="str">
        <f t="shared" ca="1" si="21"/>
        <v xml:space="preserve"> </v>
      </c>
      <c r="W20" s="561" t="str">
        <f t="shared" ca="1" si="22"/>
        <v/>
      </c>
      <c r="X20" s="561" t="str">
        <f t="shared" ca="1" si="23"/>
        <v/>
      </c>
      <c r="Y20" s="561" t="str">
        <f t="shared" ca="1" si="24"/>
        <v/>
      </c>
      <c r="Z20" s="561" t="str">
        <f t="shared" ca="1" si="25"/>
        <v/>
      </c>
      <c r="AA20" s="561" t="str">
        <f t="shared" ca="1" si="26"/>
        <v/>
      </c>
      <c r="AB20" s="561" t="str">
        <f t="shared" ca="1" si="27"/>
        <v/>
      </c>
      <c r="AC20" s="562" t="str">
        <f t="shared" ca="1" si="28"/>
        <v/>
      </c>
    </row>
    <row r="21" spans="2:29">
      <c r="B21" s="553" t="str">
        <f t="shared" ca="1" si="4"/>
        <v>Rental</v>
      </c>
      <c r="C21" s="561" t="str">
        <f t="array" aca="1" ref="C21" ca="1">IF($C$17=0,"",IF(C6=$C$17,$B21," "))</f>
        <v>Rental</v>
      </c>
      <c r="D21" s="561" t="str">
        <f t="shared" ca="1" si="5"/>
        <v>Rental</v>
      </c>
      <c r="E21" s="561" t="str">
        <f t="shared" ca="1" si="6"/>
        <v>Rental</v>
      </c>
      <c r="F21" s="561" t="str">
        <f t="shared" ca="1" si="7"/>
        <v>Rental</v>
      </c>
      <c r="G21" s="561" t="str">
        <f t="shared" ca="1" si="8"/>
        <v>Rental</v>
      </c>
      <c r="H21" s="561" t="str">
        <f t="shared" ca="1" si="9"/>
        <v>Rental</v>
      </c>
      <c r="I21" s="561" t="str">
        <f t="shared" ca="1" si="10"/>
        <v>Rental</v>
      </c>
      <c r="J21" s="561" t="str">
        <f t="shared" ca="1" si="11"/>
        <v>Rental</v>
      </c>
      <c r="K21" s="561" t="str">
        <f t="shared" ca="1" si="12"/>
        <v>Rental</v>
      </c>
      <c r="L21" s="561" t="str">
        <f t="shared" ca="1" si="13"/>
        <v>Rental</v>
      </c>
      <c r="M21" s="561" t="str">
        <f t="shared" ca="1" si="14"/>
        <v>Rental</v>
      </c>
      <c r="N21" s="562" t="str">
        <f t="shared" ca="1" si="15"/>
        <v>Rental</v>
      </c>
      <c r="Q21" s="553" t="str">
        <f t="shared" ca="1" si="16"/>
        <v>Rental</v>
      </c>
      <c r="R21" s="561" t="str">
        <f t="shared" ca="1" si="17"/>
        <v>Rental</v>
      </c>
      <c r="S21" s="561" t="str">
        <f t="shared" ca="1" si="18"/>
        <v>Rental</v>
      </c>
      <c r="T21" s="561" t="str">
        <f t="shared" ca="1" si="19"/>
        <v>Rental</v>
      </c>
      <c r="U21" s="561" t="str">
        <f t="shared" ca="1" si="20"/>
        <v>Rental</v>
      </c>
      <c r="V21" s="561" t="str">
        <f t="shared" ca="1" si="21"/>
        <v>Rental</v>
      </c>
      <c r="W21" s="561" t="str">
        <f t="shared" ca="1" si="22"/>
        <v/>
      </c>
      <c r="X21" s="561" t="str">
        <f t="shared" ca="1" si="23"/>
        <v/>
      </c>
      <c r="Y21" s="561" t="str">
        <f t="shared" ca="1" si="24"/>
        <v/>
      </c>
      <c r="Z21" s="561" t="str">
        <f t="shared" ca="1" si="25"/>
        <v/>
      </c>
      <c r="AA21" s="561" t="str">
        <f t="shared" ca="1" si="26"/>
        <v/>
      </c>
      <c r="AB21" s="561" t="str">
        <f t="shared" ca="1" si="27"/>
        <v/>
      </c>
      <c r="AC21" s="562" t="str">
        <f t="shared" ca="1" si="28"/>
        <v/>
      </c>
    </row>
    <row r="22" spans="2:29">
      <c r="B22" s="553" t="str">
        <f t="shared" ca="1" si="4"/>
        <v>Insurance</v>
      </c>
      <c r="C22" s="561" t="str">
        <f t="array" aca="1" ref="C22" ca="1">IF($C$17=0,"",IF(C7=$C$17,$B22," "))</f>
        <v xml:space="preserve"> </v>
      </c>
      <c r="D22" s="561" t="str">
        <f t="shared" ca="1" si="5"/>
        <v xml:space="preserve"> </v>
      </c>
      <c r="E22" s="561" t="str">
        <f t="shared" ca="1" si="6"/>
        <v xml:space="preserve"> </v>
      </c>
      <c r="F22" s="561" t="str">
        <f t="shared" ca="1" si="7"/>
        <v xml:space="preserve"> </v>
      </c>
      <c r="G22" s="561" t="str">
        <f t="shared" ca="1" si="8"/>
        <v xml:space="preserve"> </v>
      </c>
      <c r="H22" s="561" t="str">
        <f t="shared" ca="1" si="9"/>
        <v xml:space="preserve"> </v>
      </c>
      <c r="I22" s="561" t="str">
        <f t="shared" ca="1" si="10"/>
        <v xml:space="preserve"> </v>
      </c>
      <c r="J22" s="561" t="str">
        <f t="shared" ca="1" si="11"/>
        <v xml:space="preserve"> </v>
      </c>
      <c r="K22" s="561" t="str">
        <f t="shared" ca="1" si="12"/>
        <v xml:space="preserve"> </v>
      </c>
      <c r="L22" s="561" t="str">
        <f t="shared" ca="1" si="13"/>
        <v xml:space="preserve"> </v>
      </c>
      <c r="M22" s="561" t="str">
        <f t="shared" ca="1" si="14"/>
        <v xml:space="preserve"> </v>
      </c>
      <c r="N22" s="562" t="str">
        <f t="shared" ca="1" si="15"/>
        <v xml:space="preserve"> </v>
      </c>
      <c r="Q22" s="553" t="str">
        <f t="shared" ca="1" si="16"/>
        <v>Insurance</v>
      </c>
      <c r="R22" s="561" t="str">
        <f t="shared" ca="1" si="17"/>
        <v xml:space="preserve"> </v>
      </c>
      <c r="S22" s="561" t="str">
        <f t="shared" ca="1" si="18"/>
        <v xml:space="preserve"> </v>
      </c>
      <c r="T22" s="561" t="str">
        <f t="shared" ca="1" si="19"/>
        <v xml:space="preserve"> </v>
      </c>
      <c r="U22" s="561" t="str">
        <f t="shared" ca="1" si="20"/>
        <v xml:space="preserve"> </v>
      </c>
      <c r="V22" s="561" t="str">
        <f t="shared" ca="1" si="21"/>
        <v xml:space="preserve"> </v>
      </c>
      <c r="W22" s="561" t="str">
        <f t="shared" ca="1" si="22"/>
        <v/>
      </c>
      <c r="X22" s="561" t="str">
        <f t="shared" ca="1" si="23"/>
        <v/>
      </c>
      <c r="Y22" s="561" t="str">
        <f t="shared" ca="1" si="24"/>
        <v/>
      </c>
      <c r="Z22" s="561" t="str">
        <f t="shared" ca="1" si="25"/>
        <v/>
      </c>
      <c r="AA22" s="561" t="str">
        <f t="shared" ca="1" si="26"/>
        <v/>
      </c>
      <c r="AB22" s="561" t="str">
        <f t="shared" ca="1" si="27"/>
        <v/>
      </c>
      <c r="AC22" s="562" t="str">
        <f t="shared" ca="1" si="28"/>
        <v/>
      </c>
    </row>
    <row r="23" spans="2:29">
      <c r="B23" s="553" t="str">
        <f t="shared" ca="1" si="4"/>
        <v>Other</v>
      </c>
      <c r="C23" s="561" t="str">
        <f t="array" aca="1" ref="C23" ca="1">IF($C$17=0,"",IF(C8=$C$17,$B23," "))</f>
        <v xml:space="preserve"> </v>
      </c>
      <c r="D23" s="561" t="str">
        <f t="shared" ca="1" si="5"/>
        <v xml:space="preserve"> </v>
      </c>
      <c r="E23" s="561" t="str">
        <f t="shared" ca="1" si="6"/>
        <v xml:space="preserve"> </v>
      </c>
      <c r="F23" s="561" t="str">
        <f t="shared" ca="1" si="7"/>
        <v xml:space="preserve"> </v>
      </c>
      <c r="G23" s="561" t="str">
        <f t="shared" ca="1" si="8"/>
        <v xml:space="preserve"> </v>
      </c>
      <c r="H23" s="561" t="str">
        <f t="shared" ca="1" si="9"/>
        <v xml:space="preserve"> </v>
      </c>
      <c r="I23" s="561" t="str">
        <f t="shared" ca="1" si="10"/>
        <v xml:space="preserve"> </v>
      </c>
      <c r="J23" s="561" t="str">
        <f t="shared" ca="1" si="11"/>
        <v xml:space="preserve"> </v>
      </c>
      <c r="K23" s="561" t="str">
        <f t="shared" ca="1" si="12"/>
        <v xml:space="preserve"> </v>
      </c>
      <c r="L23" s="561" t="str">
        <f t="shared" ca="1" si="13"/>
        <v xml:space="preserve"> </v>
      </c>
      <c r="M23" s="561" t="str">
        <f t="shared" ca="1" si="14"/>
        <v xml:space="preserve"> </v>
      </c>
      <c r="N23" s="562" t="str">
        <f t="shared" ca="1" si="15"/>
        <v xml:space="preserve"> </v>
      </c>
      <c r="Q23" s="553" t="str">
        <f t="shared" ca="1" si="16"/>
        <v>Other</v>
      </c>
      <c r="R23" s="561" t="str">
        <f t="shared" ca="1" si="17"/>
        <v xml:space="preserve"> </v>
      </c>
      <c r="S23" s="561" t="str">
        <f t="shared" ca="1" si="18"/>
        <v xml:space="preserve"> </v>
      </c>
      <c r="T23" s="561" t="str">
        <f t="shared" ca="1" si="19"/>
        <v xml:space="preserve"> </v>
      </c>
      <c r="U23" s="561" t="str">
        <f t="shared" ca="1" si="20"/>
        <v xml:space="preserve"> </v>
      </c>
      <c r="V23" s="561" t="str">
        <f t="shared" ca="1" si="21"/>
        <v xml:space="preserve"> </v>
      </c>
      <c r="W23" s="561" t="str">
        <f t="shared" ca="1" si="22"/>
        <v/>
      </c>
      <c r="X23" s="561" t="str">
        <f t="shared" ca="1" si="23"/>
        <v/>
      </c>
      <c r="Y23" s="561" t="str">
        <f t="shared" ca="1" si="24"/>
        <v/>
      </c>
      <c r="Z23" s="561" t="str">
        <f t="shared" ca="1" si="25"/>
        <v/>
      </c>
      <c r="AA23" s="561" t="str">
        <f t="shared" ca="1" si="26"/>
        <v/>
      </c>
      <c r="AB23" s="561" t="str">
        <f t="shared" ca="1" si="27"/>
        <v/>
      </c>
      <c r="AC23" s="562" t="str">
        <f t="shared" ca="1" si="28"/>
        <v/>
      </c>
    </row>
    <row r="24" spans="2:29">
      <c r="B24" s="553" t="str">
        <f t="shared" ca="1" si="4"/>
        <v/>
      </c>
      <c r="C24" s="561" t="str">
        <f t="array" aca="1" ref="C24" ca="1">IF($C$17=0,"",IF(C9=$C$17,$B24," "))</f>
        <v xml:space="preserve"> </v>
      </c>
      <c r="D24" s="561" t="str">
        <f t="shared" ca="1" si="5"/>
        <v xml:space="preserve"> </v>
      </c>
      <c r="E24" s="561" t="str">
        <f t="shared" ca="1" si="6"/>
        <v xml:space="preserve"> </v>
      </c>
      <c r="F24" s="561" t="str">
        <f t="shared" ca="1" si="7"/>
        <v xml:space="preserve"> </v>
      </c>
      <c r="G24" s="561" t="str">
        <f t="shared" ca="1" si="8"/>
        <v xml:space="preserve"> </v>
      </c>
      <c r="H24" s="561" t="str">
        <f t="shared" ca="1" si="9"/>
        <v xml:space="preserve"> </v>
      </c>
      <c r="I24" s="561" t="str">
        <f t="shared" ca="1" si="10"/>
        <v xml:space="preserve"> </v>
      </c>
      <c r="J24" s="561" t="str">
        <f t="shared" ca="1" si="11"/>
        <v xml:space="preserve"> </v>
      </c>
      <c r="K24" s="561" t="str">
        <f t="shared" ca="1" si="12"/>
        <v xml:space="preserve"> </v>
      </c>
      <c r="L24" s="561" t="str">
        <f t="shared" ca="1" si="13"/>
        <v xml:space="preserve"> </v>
      </c>
      <c r="M24" s="561" t="str">
        <f t="shared" ca="1" si="14"/>
        <v xml:space="preserve"> </v>
      </c>
      <c r="N24" s="562" t="str">
        <f t="shared" ca="1" si="15"/>
        <v xml:space="preserve"> </v>
      </c>
      <c r="Q24" s="553" t="str">
        <f t="shared" ca="1" si="16"/>
        <v/>
      </c>
      <c r="R24" s="561" t="str">
        <f t="shared" ca="1" si="17"/>
        <v xml:space="preserve"> </v>
      </c>
      <c r="S24" s="561" t="str">
        <f t="shared" ca="1" si="18"/>
        <v xml:space="preserve"> </v>
      </c>
      <c r="T24" s="561" t="str">
        <f t="shared" ca="1" si="19"/>
        <v xml:space="preserve"> </v>
      </c>
      <c r="U24" s="561" t="str">
        <f t="shared" ca="1" si="20"/>
        <v xml:space="preserve"> </v>
      </c>
      <c r="V24" s="561" t="str">
        <f t="shared" ca="1" si="21"/>
        <v xml:space="preserve"> </v>
      </c>
      <c r="W24" s="561" t="str">
        <f t="shared" ca="1" si="22"/>
        <v/>
      </c>
      <c r="X24" s="561" t="str">
        <f t="shared" ca="1" si="23"/>
        <v/>
      </c>
      <c r="Y24" s="561" t="str">
        <f t="shared" ca="1" si="24"/>
        <v/>
      </c>
      <c r="Z24" s="561" t="str">
        <f t="shared" ca="1" si="25"/>
        <v/>
      </c>
      <c r="AA24" s="561" t="str">
        <f t="shared" ca="1" si="26"/>
        <v/>
      </c>
      <c r="AB24" s="561" t="str">
        <f t="shared" ca="1" si="27"/>
        <v/>
      </c>
      <c r="AC24" s="562" t="str">
        <f t="shared" ca="1" si="28"/>
        <v/>
      </c>
    </row>
    <row r="25" spans="2:29">
      <c r="B25" s="553" t="str">
        <f t="shared" ca="1" si="4"/>
        <v/>
      </c>
      <c r="C25" s="561" t="str">
        <f t="array" aca="1" ref="C25" ca="1">IF($C$17=0,"",IF(C10=$C$17,$B25," "))</f>
        <v xml:space="preserve"> </v>
      </c>
      <c r="D25" s="561" t="str">
        <f t="shared" ca="1" si="5"/>
        <v xml:space="preserve"> </v>
      </c>
      <c r="E25" s="561" t="str">
        <f t="shared" ca="1" si="6"/>
        <v xml:space="preserve"> </v>
      </c>
      <c r="F25" s="561" t="str">
        <f t="shared" ca="1" si="7"/>
        <v xml:space="preserve"> </v>
      </c>
      <c r="G25" s="561" t="str">
        <f t="shared" ca="1" si="8"/>
        <v xml:space="preserve"> </v>
      </c>
      <c r="H25" s="561" t="str">
        <f t="shared" ca="1" si="9"/>
        <v xml:space="preserve"> </v>
      </c>
      <c r="I25" s="561" t="str">
        <f t="shared" ca="1" si="10"/>
        <v xml:space="preserve"> </v>
      </c>
      <c r="J25" s="561" t="str">
        <f t="shared" ca="1" si="11"/>
        <v xml:space="preserve"> </v>
      </c>
      <c r="K25" s="561" t="str">
        <f t="shared" ca="1" si="12"/>
        <v xml:space="preserve"> </v>
      </c>
      <c r="L25" s="561" t="str">
        <f t="shared" ca="1" si="13"/>
        <v xml:space="preserve"> </v>
      </c>
      <c r="M25" s="561" t="str">
        <f t="shared" ca="1" si="14"/>
        <v xml:space="preserve"> </v>
      </c>
      <c r="N25" s="562" t="str">
        <f t="shared" ca="1" si="15"/>
        <v xml:space="preserve"> </v>
      </c>
      <c r="Q25" s="553" t="str">
        <f t="shared" ca="1" si="16"/>
        <v/>
      </c>
      <c r="R25" s="561" t="str">
        <f t="shared" ca="1" si="17"/>
        <v xml:space="preserve"> </v>
      </c>
      <c r="S25" s="561" t="str">
        <f t="shared" ca="1" si="18"/>
        <v xml:space="preserve"> </v>
      </c>
      <c r="T25" s="561" t="str">
        <f t="shared" ca="1" si="19"/>
        <v xml:space="preserve"> </v>
      </c>
      <c r="U25" s="561" t="str">
        <f t="shared" ca="1" si="20"/>
        <v xml:space="preserve"> </v>
      </c>
      <c r="V25" s="561" t="str">
        <f t="shared" ca="1" si="21"/>
        <v xml:space="preserve"> </v>
      </c>
      <c r="W25" s="561" t="str">
        <f t="shared" ca="1" si="22"/>
        <v/>
      </c>
      <c r="X25" s="561" t="str">
        <f t="shared" ca="1" si="23"/>
        <v/>
      </c>
      <c r="Y25" s="561" t="str">
        <f t="shared" ca="1" si="24"/>
        <v/>
      </c>
      <c r="Z25" s="561" t="str">
        <f t="shared" ca="1" si="25"/>
        <v/>
      </c>
      <c r="AA25" s="561" t="str">
        <f t="shared" ca="1" si="26"/>
        <v/>
      </c>
      <c r="AB25" s="561" t="str">
        <f t="shared" ca="1" si="27"/>
        <v/>
      </c>
      <c r="AC25" s="562" t="str">
        <f t="shared" ca="1" si="28"/>
        <v/>
      </c>
    </row>
    <row r="26" spans="2:29">
      <c r="B26" s="570"/>
      <c r="C26" s="564" t="str">
        <f ca="1">IF(C17=0,"",CONCATENATE(C18,C19,C20,C21,C22,C23,C24,C25))</f>
        <v xml:space="preserve">   Rental    </v>
      </c>
      <c r="D26" s="564" t="str">
        <f t="shared" ref="D26:N26" ca="1" si="29">IF(D17=0,"",CONCATENATE(D18,D19,D20,D21,D22,D23,D24,D25))</f>
        <v xml:space="preserve">   Rental    </v>
      </c>
      <c r="E26" s="564" t="str">
        <f t="shared" ca="1" si="29"/>
        <v xml:space="preserve">   Rental    </v>
      </c>
      <c r="F26" s="564" t="str">
        <f t="shared" ca="1" si="29"/>
        <v xml:space="preserve">   Rental    </v>
      </c>
      <c r="G26" s="564" t="str">
        <f t="shared" ca="1" si="29"/>
        <v xml:space="preserve">   Rental    </v>
      </c>
      <c r="H26" s="564" t="str">
        <f t="shared" ca="1" si="29"/>
        <v xml:space="preserve">   Rental    </v>
      </c>
      <c r="I26" s="564" t="str">
        <f t="shared" ca="1" si="29"/>
        <v xml:space="preserve">   Rental    </v>
      </c>
      <c r="J26" s="564" t="str">
        <f t="shared" ca="1" si="29"/>
        <v xml:space="preserve">   Rental    </v>
      </c>
      <c r="K26" s="564" t="str">
        <f t="shared" ca="1" si="29"/>
        <v xml:space="preserve">   Rental    </v>
      </c>
      <c r="L26" s="564" t="str">
        <f t="shared" ca="1" si="29"/>
        <v xml:space="preserve">   Rental    </v>
      </c>
      <c r="M26" s="564" t="str">
        <f t="shared" ca="1" si="29"/>
        <v xml:space="preserve">   Rental    </v>
      </c>
      <c r="N26" s="565" t="str">
        <f t="shared" ca="1" si="29"/>
        <v xml:space="preserve">   Rental    </v>
      </c>
      <c r="Q26" s="563"/>
      <c r="R26" s="564" t="str">
        <f ca="1">IF(R17=0,"",CONCATENATE(R18,R19,R20,R21,R22,R23,R24,R25))</f>
        <v xml:space="preserve">   Rental    </v>
      </c>
      <c r="S26" s="564" t="str">
        <f t="shared" ref="S26:AC26" ca="1" si="30">IF(S17=0,"",CONCATENATE(S18,S19,S20,S21,S22,S23,S24,S25))</f>
        <v xml:space="preserve">   Rental    </v>
      </c>
      <c r="T26" s="564" t="str">
        <f t="shared" ca="1" si="30"/>
        <v xml:space="preserve">   Rental    </v>
      </c>
      <c r="U26" s="564" t="str">
        <f t="shared" ca="1" si="30"/>
        <v xml:space="preserve">   Rental    </v>
      </c>
      <c r="V26" s="564" t="str">
        <f t="shared" ca="1" si="30"/>
        <v xml:space="preserve">   Rental    </v>
      </c>
      <c r="W26" s="564" t="str">
        <f t="shared" ca="1" si="30"/>
        <v/>
      </c>
      <c r="X26" s="564" t="str">
        <f t="shared" ca="1" si="30"/>
        <v/>
      </c>
      <c r="Y26" s="564" t="str">
        <f t="shared" ca="1" si="30"/>
        <v/>
      </c>
      <c r="Z26" s="564" t="str">
        <f t="shared" ca="1" si="30"/>
        <v/>
      </c>
      <c r="AA26" s="564" t="str">
        <f t="shared" ca="1" si="30"/>
        <v/>
      </c>
      <c r="AB26" s="564" t="str">
        <f t="shared" ca="1" si="30"/>
        <v/>
      </c>
      <c r="AC26" s="564" t="str">
        <f t="shared" ca="1" si="30"/>
        <v/>
      </c>
    </row>
    <row r="27" spans="2:29">
      <c r="B27" s="571"/>
      <c r="C27" s="572"/>
      <c r="D27" s="572"/>
      <c r="E27" s="572"/>
      <c r="F27" s="572"/>
      <c r="G27" s="572"/>
      <c r="H27" s="572"/>
      <c r="I27" s="572"/>
      <c r="J27" s="572"/>
      <c r="K27" s="572"/>
      <c r="L27" s="572"/>
      <c r="M27" s="572"/>
      <c r="N27" s="573"/>
      <c r="Q27" s="566"/>
      <c r="R27" s="567"/>
      <c r="S27" s="567"/>
      <c r="T27" s="567"/>
      <c r="U27" s="567"/>
      <c r="V27" s="567"/>
      <c r="W27" s="567"/>
      <c r="X27" s="567"/>
      <c r="Y27" s="567"/>
      <c r="Z27" s="567"/>
      <c r="AA27" s="567"/>
      <c r="AB27" s="567"/>
      <c r="AC27" s="568"/>
    </row>
    <row r="28" spans="2:29">
      <c r="B28" s="531"/>
    </row>
    <row r="29" spans="2:29">
      <c r="B29" s="14"/>
    </row>
    <row r="30" spans="2:29">
      <c r="B30" s="14"/>
    </row>
    <row r="31" spans="2:29">
      <c r="B31" s="14"/>
    </row>
    <row r="32" spans="2:29">
      <c r="B32" s="14"/>
    </row>
    <row r="33" spans="1:29">
      <c r="B33" s="14"/>
    </row>
    <row r="34" spans="1:29">
      <c r="B34" s="14"/>
    </row>
    <row r="35" spans="1:29" s="539" customFormat="1">
      <c r="A35" s="544"/>
      <c r="B35" s="14"/>
      <c r="O35" s="538"/>
      <c r="P35" s="33"/>
      <c r="Q35" s="33"/>
      <c r="R35" s="33"/>
      <c r="S35" s="33"/>
      <c r="T35" s="33"/>
      <c r="U35" s="33"/>
      <c r="V35" s="33"/>
      <c r="W35" s="33"/>
      <c r="X35" s="33"/>
      <c r="Y35" s="33"/>
      <c r="Z35" s="33"/>
      <c r="AA35" s="33"/>
      <c r="AB35" s="33"/>
      <c r="AC35" s="33"/>
    </row>
  </sheetData>
  <mergeCells count="2">
    <mergeCell ref="B1:N1"/>
    <mergeCell ref="Q1:AC1"/>
  </mergeCells>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21</vt:i4>
      </vt:variant>
    </vt:vector>
  </HeadingPairs>
  <TitlesOfParts>
    <vt:vector size="45" baseType="lpstr">
      <vt:lpstr>0. Expenses Entry</vt:lpstr>
      <vt:lpstr>1. Current Month Spending Trend</vt:lpstr>
      <vt:lpstr>2. Avg. Monthly Spending Trend</vt:lpstr>
      <vt:lpstr>3. Earning Vs. Expenses</vt:lpstr>
      <vt:lpstr>4. Monthly Expenses Comparison</vt:lpstr>
      <vt:lpstr>5. Frequency Analysis</vt:lpstr>
      <vt:lpstr>Trend Data</vt:lpstr>
      <vt:lpstr>TopBottom ExpensesCAT</vt:lpstr>
      <vt:lpstr>TopBottom ExpensesItem</vt:lpstr>
      <vt:lpstr>Yearly Data</vt:lpstr>
      <vt:lpstr>Year To-Date</vt:lpstr>
      <vt:lpstr>Date</vt:lpstr>
      <vt:lpstr>Month</vt:lpstr>
      <vt:lpstr>Month_Day</vt:lpstr>
      <vt:lpstr>Quarter_Month</vt:lpstr>
      <vt:lpstr>Week Day</vt:lpstr>
      <vt:lpstr>Expenses Cat</vt:lpstr>
      <vt:lpstr>ExpensesCAT List</vt:lpstr>
      <vt:lpstr>Expenses List</vt:lpstr>
      <vt:lpstr>Payment Cat</vt:lpstr>
      <vt:lpstr>Payment</vt:lpstr>
      <vt:lpstr>PaymentCAT List</vt:lpstr>
      <vt:lpstr>Top Spending (Data)</vt:lpstr>
      <vt:lpstr>About CNPET</vt:lpstr>
      <vt:lpstr>April</vt:lpstr>
      <vt:lpstr>August</vt:lpstr>
      <vt:lpstr>December</vt:lpstr>
      <vt:lpstr>February</vt:lpstr>
      <vt:lpstr>Friday</vt:lpstr>
      <vt:lpstr>January</vt:lpstr>
      <vt:lpstr>July</vt:lpstr>
      <vt:lpstr>June</vt:lpstr>
      <vt:lpstr>LYFeb</vt:lpstr>
      <vt:lpstr>March</vt:lpstr>
      <vt:lpstr>May</vt:lpstr>
      <vt:lpstr>Monday</vt:lpstr>
      <vt:lpstr>Month_Lookup_LNameMonthNo</vt:lpstr>
      <vt:lpstr>November</vt:lpstr>
      <vt:lpstr>October</vt:lpstr>
      <vt:lpstr>Saturday</vt:lpstr>
      <vt:lpstr>September</vt:lpstr>
      <vt:lpstr>Sunday</vt:lpstr>
      <vt:lpstr>Thursday</vt:lpstr>
      <vt:lpstr>Tuesday</vt:lpstr>
      <vt:lpstr>Wednesday</vt:lpstr>
    </vt:vector>
  </TitlesOfParts>
  <Company>YCC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YCC</dc:creator>
  <cp:lastModifiedBy>YCC</cp:lastModifiedBy>
  <dcterms:created xsi:type="dcterms:W3CDTF">2010-06-04T02:57:18Z</dcterms:created>
  <dcterms:modified xsi:type="dcterms:W3CDTF">2010-06-19T10:54:15Z</dcterms:modified>
</cp:coreProperties>
</file>