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5200" windowHeight="11085" activeTab="1"/>
  </bookViews>
  <sheets>
    <sheet name="5-Year Depreciation" sheetId="6" r:id="rId1"/>
    <sheet name="7-Year Depreciation" sheetId="3" r:id="rId2"/>
    <sheet name="10-Year Depreciation" sheetId="4" r:id="rId3"/>
    <sheet name="15-Year Depreciation" sheetId="5" r:id="rId4"/>
  </sheets>
  <definedNames>
    <definedName name="DeclineRate" localSheetId="0">'5-Year Depreciation'!$E$11</definedName>
    <definedName name="DeclineRate">#REF!</definedName>
    <definedName name="DeclineType" localSheetId="0">'5-Year Depreciation'!$E$10</definedName>
    <definedName name="DeclineType">#REF!</definedName>
    <definedName name="MonthsInFirstYear" localSheetId="0">'5-Year Depreciation'!$E$12</definedName>
    <definedName name="MonthsInFirstYear">#REF!</definedName>
    <definedName name="_xlnm.Print_Area" localSheetId="2">'10-Year Depreciation'!$A$1:$H$29</definedName>
    <definedName name="_xlnm.Print_Area" localSheetId="3">'15-Year Depreciation'!$A$1:$H$34</definedName>
    <definedName name="_xlnm.Print_Area" localSheetId="1">'7-Year Depreciation'!$A$1:$H$26</definedName>
    <definedName name="PropertyCost" localSheetId="0">'5-Year Depreciation'!$E$8</definedName>
    <definedName name="PropertyCost">#REF!</definedName>
    <definedName name="RecoveryPeriod" localSheetId="0">'5-Year Depreciation'!$E$9</definedName>
    <definedName name="RecoveryPeriod">#REF!</definedName>
    <definedName name="SalvageValue" localSheetId="0">'5-Year Depreciation'!$E$13</definedName>
    <definedName name="SalvageValue">#REF!</definedName>
  </definedNames>
  <calcPr calcId="152511"/>
</workbook>
</file>

<file path=xl/calcChain.xml><?xml version="1.0" encoding="utf-8"?>
<calcChain xmlns="http://schemas.openxmlformats.org/spreadsheetml/2006/main">
  <c r="B5" i="4" l="1"/>
  <c r="B5" i="5"/>
  <c r="B5" i="3"/>
  <c r="B2" i="5"/>
  <c r="B2" i="4"/>
  <c r="B2" i="3"/>
  <c r="E13" i="5"/>
  <c r="E13" i="4"/>
  <c r="E12" i="5"/>
  <c r="E12" i="4"/>
  <c r="E10" i="5"/>
  <c r="E10" i="4"/>
  <c r="E8" i="5"/>
  <c r="E8" i="4"/>
  <c r="E13" i="3"/>
  <c r="E12" i="3"/>
  <c r="E10" i="3"/>
  <c r="E8" i="3"/>
  <c r="G30" i="6" l="1"/>
  <c r="G31" i="6" s="1"/>
  <c r="G32" i="6" s="1"/>
  <c r="G33" i="6" s="1"/>
  <c r="G34" i="6" s="1"/>
  <c r="C32" i="6"/>
  <c r="C18" i="6" s="1"/>
  <c r="C33" i="6"/>
  <c r="C21" i="6" s="1"/>
  <c r="C34" i="6"/>
  <c r="C22" i="6" s="1"/>
  <c r="C31" i="6"/>
  <c r="C19" i="6" s="1"/>
  <c r="D30" i="6"/>
  <c r="C30" i="6"/>
  <c r="H15" i="5"/>
  <c r="H15" i="4"/>
  <c r="H15" i="3"/>
  <c r="B31" i="6"/>
  <c r="D31" i="6" s="1"/>
  <c r="B19" i="6"/>
  <c r="B20" i="6" s="1"/>
  <c r="B21" i="6" s="1"/>
  <c r="B22" i="6" s="1"/>
  <c r="B23" i="6" s="1"/>
  <c r="H15" i="6"/>
  <c r="E11" i="6"/>
  <c r="E30" i="6" s="1"/>
  <c r="E19" i="6" l="1"/>
  <c r="C20" i="6"/>
  <c r="C23" i="6" s="1"/>
  <c r="D23" i="6" s="1"/>
  <c r="E18" i="6"/>
  <c r="F18" i="6" s="1"/>
  <c r="F30" i="6"/>
  <c r="H31" i="6" s="1"/>
  <c r="G18" i="6"/>
  <c r="H18" i="6" s="1"/>
  <c r="D18" i="6"/>
  <c r="D19" i="6"/>
  <c r="D20" i="6"/>
  <c r="B32" i="6"/>
  <c r="D32" i="6" s="1"/>
  <c r="E20" i="6" s="1"/>
  <c r="F20" i="6" s="1"/>
  <c r="C36" i="6"/>
  <c r="F19" i="6" l="1"/>
  <c r="E31" i="6"/>
  <c r="G19" i="6" s="1"/>
  <c r="H19" i="6" s="1"/>
  <c r="D22" i="6"/>
  <c r="D21" i="6"/>
  <c r="B33" i="6"/>
  <c r="D33" i="6" s="1"/>
  <c r="C24" i="6"/>
  <c r="C54" i="5"/>
  <c r="C32" i="5" s="1"/>
  <c r="C53" i="5"/>
  <c r="C52" i="5"/>
  <c r="C51" i="5"/>
  <c r="C50" i="5"/>
  <c r="C28" i="5" s="1"/>
  <c r="C49" i="5"/>
  <c r="C48" i="5"/>
  <c r="C47" i="5"/>
  <c r="C46" i="5"/>
  <c r="C24" i="5" s="1"/>
  <c r="C45" i="5"/>
  <c r="C44" i="5"/>
  <c r="C43" i="5"/>
  <c r="C42" i="5"/>
  <c r="C20" i="5" s="1"/>
  <c r="C41" i="5"/>
  <c r="C19" i="5" s="1"/>
  <c r="B41" i="5"/>
  <c r="B42" i="5" s="1"/>
  <c r="D42" i="5" s="1"/>
  <c r="G40" i="5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D40" i="5"/>
  <c r="E18" i="5" s="1"/>
  <c r="F18" i="5" s="1"/>
  <c r="C40" i="5"/>
  <c r="C31" i="5"/>
  <c r="C30" i="5"/>
  <c r="C29" i="5"/>
  <c r="C27" i="5"/>
  <c r="C26" i="5"/>
  <c r="C25" i="5"/>
  <c r="C23" i="5"/>
  <c r="C22" i="5"/>
  <c r="C21" i="5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E11" i="5"/>
  <c r="E40" i="5" s="1"/>
  <c r="G18" i="5" s="1"/>
  <c r="H18" i="5" s="1"/>
  <c r="C44" i="4"/>
  <c r="C27" i="4" s="1"/>
  <c r="C43" i="4"/>
  <c r="C42" i="4"/>
  <c r="C25" i="4" s="1"/>
  <c r="C41" i="4"/>
  <c r="C24" i="4" s="1"/>
  <c r="C40" i="4"/>
  <c r="C23" i="4" s="1"/>
  <c r="C39" i="4"/>
  <c r="C22" i="4" s="1"/>
  <c r="C38" i="4"/>
  <c r="C21" i="4" s="1"/>
  <c r="C37" i="4"/>
  <c r="C20" i="4" s="1"/>
  <c r="C36" i="4"/>
  <c r="C19" i="4" s="1"/>
  <c r="B36" i="4"/>
  <c r="D36" i="4" s="1"/>
  <c r="G35" i="4"/>
  <c r="G36" i="4" s="1"/>
  <c r="G37" i="4" s="1"/>
  <c r="G38" i="4" s="1"/>
  <c r="G39" i="4" s="1"/>
  <c r="G40" i="4" s="1"/>
  <c r="G41" i="4" s="1"/>
  <c r="G42" i="4" s="1"/>
  <c r="G43" i="4" s="1"/>
  <c r="G44" i="4" s="1"/>
  <c r="D35" i="4"/>
  <c r="E18" i="4" s="1"/>
  <c r="C35" i="4"/>
  <c r="C18" i="4" s="1"/>
  <c r="D18" i="4" s="1"/>
  <c r="C26" i="4"/>
  <c r="B19" i="4"/>
  <c r="B20" i="4" s="1"/>
  <c r="B21" i="4" s="1"/>
  <c r="B22" i="4" s="1"/>
  <c r="B23" i="4" s="1"/>
  <c r="B24" i="4" s="1"/>
  <c r="B25" i="4" s="1"/>
  <c r="B26" i="4" s="1"/>
  <c r="B27" i="4" s="1"/>
  <c r="B28" i="4" s="1"/>
  <c r="E11" i="4"/>
  <c r="E35" i="4" s="1"/>
  <c r="C38" i="3"/>
  <c r="C24" i="3" s="1"/>
  <c r="C37" i="3"/>
  <c r="C23" i="3" s="1"/>
  <c r="C36" i="3"/>
  <c r="C22" i="3" s="1"/>
  <c r="C35" i="3"/>
  <c r="C21" i="3" s="1"/>
  <c r="C34" i="3"/>
  <c r="C20" i="3" s="1"/>
  <c r="C33" i="3"/>
  <c r="C19" i="3" s="1"/>
  <c r="B33" i="3"/>
  <c r="D33" i="3" s="1"/>
  <c r="G32" i="3"/>
  <c r="G33" i="3" s="1"/>
  <c r="G34" i="3" s="1"/>
  <c r="G35" i="3" s="1"/>
  <c r="G36" i="3" s="1"/>
  <c r="G37" i="3" s="1"/>
  <c r="G38" i="3" s="1"/>
  <c r="D32" i="3"/>
  <c r="E18" i="3" s="1"/>
  <c r="C32" i="3"/>
  <c r="C18" i="3" s="1"/>
  <c r="B19" i="3"/>
  <c r="B20" i="3" s="1"/>
  <c r="B21" i="3" s="1"/>
  <c r="B22" i="3" s="1"/>
  <c r="B23" i="3" s="1"/>
  <c r="B24" i="3" s="1"/>
  <c r="B25" i="3" s="1"/>
  <c r="E11" i="3"/>
  <c r="E32" i="3" s="1"/>
  <c r="G18" i="3" s="1"/>
  <c r="H18" i="3" s="1"/>
  <c r="F31" i="6" l="1"/>
  <c r="H32" i="6" s="1"/>
  <c r="E21" i="6"/>
  <c r="B37" i="4"/>
  <c r="B38" i="4" s="1"/>
  <c r="D38" i="4" s="1"/>
  <c r="C56" i="5"/>
  <c r="E19" i="3"/>
  <c r="F19" i="3" s="1"/>
  <c r="C40" i="3"/>
  <c r="B34" i="6"/>
  <c r="D34" i="6" s="1"/>
  <c r="B34" i="3"/>
  <c r="B35" i="3" s="1"/>
  <c r="D35" i="3" s="1"/>
  <c r="F35" i="4"/>
  <c r="H36" i="4" s="1"/>
  <c r="E36" i="4" s="1"/>
  <c r="G18" i="4"/>
  <c r="H18" i="4" s="1"/>
  <c r="C46" i="4"/>
  <c r="D41" i="5"/>
  <c r="B43" i="5"/>
  <c r="D20" i="3"/>
  <c r="E19" i="4"/>
  <c r="F19" i="4" s="1"/>
  <c r="D37" i="4"/>
  <c r="C18" i="5"/>
  <c r="D32" i="5" s="1"/>
  <c r="F32" i="3"/>
  <c r="H33" i="3" s="1"/>
  <c r="D24" i="3"/>
  <c r="F40" i="5"/>
  <c r="H41" i="5" s="1"/>
  <c r="D25" i="4"/>
  <c r="D26" i="4"/>
  <c r="D22" i="4"/>
  <c r="C28" i="4"/>
  <c r="C29" i="4" s="1"/>
  <c r="D21" i="4"/>
  <c r="F18" i="4"/>
  <c r="D19" i="4"/>
  <c r="D23" i="4"/>
  <c r="D27" i="4"/>
  <c r="D20" i="4"/>
  <c r="D24" i="4"/>
  <c r="F18" i="3"/>
  <c r="D19" i="3"/>
  <c r="D23" i="3"/>
  <c r="D18" i="3"/>
  <c r="D22" i="3"/>
  <c r="C25" i="3"/>
  <c r="C26" i="3" s="1"/>
  <c r="D21" i="3"/>
  <c r="E32" i="6" l="1"/>
  <c r="G20" i="6" s="1"/>
  <c r="H20" i="6" s="1"/>
  <c r="E22" i="6"/>
  <c r="F22" i="6" s="1"/>
  <c r="F21" i="6"/>
  <c r="C33" i="5"/>
  <c r="C34" i="5" s="1"/>
  <c r="D18" i="5"/>
  <c r="D23" i="5"/>
  <c r="D20" i="5"/>
  <c r="D29" i="5"/>
  <c r="D24" i="5"/>
  <c r="D21" i="5"/>
  <c r="D26" i="5"/>
  <c r="F32" i="6"/>
  <c r="E33" i="6" s="1"/>
  <c r="D25" i="5"/>
  <c r="D31" i="5"/>
  <c r="D30" i="5"/>
  <c r="D22" i="5"/>
  <c r="D27" i="5"/>
  <c r="D19" i="5"/>
  <c r="D28" i="5"/>
  <c r="B39" i="4"/>
  <c r="D39" i="4" s="1"/>
  <c r="B36" i="3"/>
  <c r="B37" i="3" s="1"/>
  <c r="D34" i="3"/>
  <c r="E21" i="3" s="1"/>
  <c r="B35" i="6"/>
  <c r="D35" i="6" s="1"/>
  <c r="E23" i="6" s="1"/>
  <c r="F23" i="6" s="1"/>
  <c r="E33" i="3"/>
  <c r="G19" i="3" s="1"/>
  <c r="H19" i="3" s="1"/>
  <c r="B44" i="5"/>
  <c r="D43" i="5"/>
  <c r="E21" i="4"/>
  <c r="E20" i="4"/>
  <c r="D36" i="3"/>
  <c r="E20" i="5"/>
  <c r="E19" i="5"/>
  <c r="G19" i="4"/>
  <c r="E41" i="5"/>
  <c r="F36" i="4"/>
  <c r="D28" i="4"/>
  <c r="D25" i="3"/>
  <c r="D33" i="5" l="1"/>
  <c r="B40" i="4"/>
  <c r="H33" i="6"/>
  <c r="F33" i="6"/>
  <c r="G21" i="6"/>
  <c r="F33" i="3"/>
  <c r="E34" i="3" s="1"/>
  <c r="G20" i="3" s="1"/>
  <c r="H20" i="3" s="1"/>
  <c r="E20" i="3"/>
  <c r="F21" i="3" s="1"/>
  <c r="D36" i="6"/>
  <c r="F20" i="5"/>
  <c r="F19" i="5"/>
  <c r="E22" i="3"/>
  <c r="D44" i="5"/>
  <c r="E22" i="5" s="1"/>
  <c r="B45" i="5"/>
  <c r="E22" i="4"/>
  <c r="F22" i="4" s="1"/>
  <c r="D37" i="3"/>
  <c r="E23" i="3" s="1"/>
  <c r="B38" i="3"/>
  <c r="F20" i="4"/>
  <c r="F21" i="4"/>
  <c r="E21" i="5"/>
  <c r="D40" i="4"/>
  <c r="E23" i="4" s="1"/>
  <c r="B41" i="4"/>
  <c r="H37" i="4"/>
  <c r="G19" i="5"/>
  <c r="F41" i="5"/>
  <c r="H19" i="4"/>
  <c r="H34" i="3" l="1"/>
  <c r="E34" i="6"/>
  <c r="G22" i="6" s="1"/>
  <c r="H22" i="6" s="1"/>
  <c r="F34" i="3"/>
  <c r="F22" i="3"/>
  <c r="H34" i="6"/>
  <c r="H35" i="6" s="1"/>
  <c r="H21" i="6"/>
  <c r="F20" i="3"/>
  <c r="F23" i="4"/>
  <c r="F23" i="3"/>
  <c r="B42" i="4"/>
  <c r="D41" i="4"/>
  <c r="E24" i="4" s="1"/>
  <c r="B39" i="3"/>
  <c r="D39" i="3" s="1"/>
  <c r="D38" i="3"/>
  <c r="F22" i="5"/>
  <c r="F21" i="5"/>
  <c r="B46" i="5"/>
  <c r="D45" i="5"/>
  <c r="E23" i="5" s="1"/>
  <c r="H42" i="5"/>
  <c r="H19" i="5"/>
  <c r="E37" i="4"/>
  <c r="E35" i="3" l="1"/>
  <c r="F35" i="3" s="1"/>
  <c r="H35" i="3"/>
  <c r="F34" i="6"/>
  <c r="E35" i="6" s="1"/>
  <c r="G23" i="6" s="1"/>
  <c r="H23" i="6" s="1"/>
  <c r="D40" i="3"/>
  <c r="F23" i="5"/>
  <c r="E24" i="3"/>
  <c r="E25" i="3"/>
  <c r="D42" i="4"/>
  <c r="E25" i="4" s="1"/>
  <c r="B43" i="4"/>
  <c r="D46" i="5"/>
  <c r="B47" i="5"/>
  <c r="F24" i="4"/>
  <c r="G21" i="3"/>
  <c r="E42" i="5"/>
  <c r="G20" i="4"/>
  <c r="F37" i="4"/>
  <c r="H38" i="4" s="1"/>
  <c r="H36" i="3" l="1"/>
  <c r="F35" i="6"/>
  <c r="E24" i="6"/>
  <c r="E26" i="3"/>
  <c r="F25" i="3"/>
  <c r="F24" i="3"/>
  <c r="B48" i="5"/>
  <c r="D47" i="5"/>
  <c r="F25" i="4"/>
  <c r="B44" i="4"/>
  <c r="D43" i="4"/>
  <c r="E26" i="4" s="1"/>
  <c r="E24" i="5"/>
  <c r="E38" i="4"/>
  <c r="G20" i="5"/>
  <c r="F42" i="5"/>
  <c r="H21" i="3"/>
  <c r="H20" i="4"/>
  <c r="E36" i="3"/>
  <c r="G22" i="3" s="1"/>
  <c r="H22" i="3" s="1"/>
  <c r="H37" i="3"/>
  <c r="G24" i="6" l="1"/>
  <c r="E36" i="6"/>
  <c r="F26" i="4"/>
  <c r="D48" i="5"/>
  <c r="E26" i="5" s="1"/>
  <c r="B49" i="5"/>
  <c r="F24" i="5"/>
  <c r="D44" i="4"/>
  <c r="E27" i="4" s="1"/>
  <c r="F27" i="4" s="1"/>
  <c r="B45" i="4"/>
  <c r="D45" i="4" s="1"/>
  <c r="E25" i="5"/>
  <c r="H38" i="3"/>
  <c r="H39" i="3" s="1"/>
  <c r="H20" i="5"/>
  <c r="F36" i="3"/>
  <c r="F38" i="4"/>
  <c r="G21" i="4"/>
  <c r="H43" i="5"/>
  <c r="E28" i="4" l="1"/>
  <c r="E29" i="4" s="1"/>
  <c r="D46" i="4"/>
  <c r="F25" i="5"/>
  <c r="F26" i="5"/>
  <c r="B50" i="5"/>
  <c r="D49" i="5"/>
  <c r="E37" i="3"/>
  <c r="G23" i="3" s="1"/>
  <c r="H21" i="4"/>
  <c r="E43" i="5"/>
  <c r="H39" i="4"/>
  <c r="F28" i="4" l="1"/>
  <c r="D50" i="5"/>
  <c r="E28" i="5" s="1"/>
  <c r="B51" i="5"/>
  <c r="E27" i="5"/>
  <c r="E39" i="4"/>
  <c r="H23" i="3"/>
  <c r="F37" i="3"/>
  <c r="G21" i="5"/>
  <c r="F43" i="5"/>
  <c r="F28" i="5" l="1"/>
  <c r="F27" i="5"/>
  <c r="B52" i="5"/>
  <c r="D51" i="5"/>
  <c r="H44" i="5"/>
  <c r="G22" i="4"/>
  <c r="F39" i="4"/>
  <c r="H21" i="5"/>
  <c r="E38" i="3"/>
  <c r="G24" i="3" s="1"/>
  <c r="E29" i="5" l="1"/>
  <c r="D52" i="5"/>
  <c r="B53" i="5"/>
  <c r="E44" i="5"/>
  <c r="F38" i="3"/>
  <c r="H40" i="4"/>
  <c r="H22" i="4"/>
  <c r="H24" i="3"/>
  <c r="B54" i="5" l="1"/>
  <c r="D53" i="5"/>
  <c r="E31" i="5" s="1"/>
  <c r="F29" i="5"/>
  <c r="E30" i="5"/>
  <c r="F30" i="5" s="1"/>
  <c r="E40" i="4"/>
  <c r="G22" i="5"/>
  <c r="F44" i="5"/>
  <c r="E39" i="3"/>
  <c r="F31" i="5" l="1"/>
  <c r="D54" i="5"/>
  <c r="E32" i="5" s="1"/>
  <c r="F32" i="5" s="1"/>
  <c r="B55" i="5"/>
  <c r="D55" i="5" s="1"/>
  <c r="H22" i="5"/>
  <c r="G25" i="3"/>
  <c r="E40" i="3"/>
  <c r="F39" i="3"/>
  <c r="G23" i="4"/>
  <c r="F40" i="4"/>
  <c r="H45" i="5"/>
  <c r="D56" i="5" l="1"/>
  <c r="E33" i="5"/>
  <c r="E34" i="5" s="1"/>
  <c r="H23" i="4"/>
  <c r="E45" i="5"/>
  <c r="H41" i="4"/>
  <c r="H25" i="3"/>
  <c r="G26" i="3"/>
  <c r="F33" i="5" l="1"/>
  <c r="G23" i="5"/>
  <c r="F45" i="5"/>
  <c r="H46" i="5" s="1"/>
  <c r="E41" i="4"/>
  <c r="H42" i="4"/>
  <c r="H23" i="5" l="1"/>
  <c r="H43" i="4"/>
  <c r="G24" i="4"/>
  <c r="F41" i="4"/>
  <c r="E42" i="4" s="1"/>
  <c r="G25" i="4" s="1"/>
  <c r="E46" i="5"/>
  <c r="F46" i="5" l="1"/>
  <c r="G24" i="5"/>
  <c r="H24" i="5" s="1"/>
  <c r="H44" i="4"/>
  <c r="F42" i="4"/>
  <c r="E43" i="4" s="1"/>
  <c r="H25" i="4"/>
  <c r="H24" i="4"/>
  <c r="F43" i="4" l="1"/>
  <c r="E44" i="4" s="1"/>
  <c r="G27" i="4" s="1"/>
  <c r="G26" i="4"/>
  <c r="H26" i="4" s="1"/>
  <c r="H47" i="5"/>
  <c r="H45" i="4"/>
  <c r="H27" i="4" l="1"/>
  <c r="F44" i="4"/>
  <c r="E47" i="5"/>
  <c r="E45" i="4" l="1"/>
  <c r="F45" i="4" s="1"/>
  <c r="G25" i="5"/>
  <c r="F47" i="5"/>
  <c r="H48" i="5" s="1"/>
  <c r="H49" i="5" l="1"/>
  <c r="E48" i="5"/>
  <c r="H25" i="5"/>
  <c r="G28" i="4"/>
  <c r="E46" i="4"/>
  <c r="F48" i="5" l="1"/>
  <c r="E49" i="5" s="1"/>
  <c r="G26" i="5"/>
  <c r="G29" i="4"/>
  <c r="H28" i="4"/>
  <c r="H50" i="5"/>
  <c r="F49" i="5" l="1"/>
  <c r="E50" i="5" s="1"/>
  <c r="G27" i="5"/>
  <c r="H27" i="5" s="1"/>
  <c r="H26" i="5"/>
  <c r="H51" i="5"/>
  <c r="F50" i="5" l="1"/>
  <c r="E51" i="5" s="1"/>
  <c r="G28" i="5"/>
  <c r="H28" i="5" s="1"/>
  <c r="H52" i="5"/>
  <c r="H53" i="5" l="1"/>
  <c r="F51" i="5"/>
  <c r="G29" i="5"/>
  <c r="H29" i="5" s="1"/>
  <c r="H54" i="5" l="1"/>
  <c r="E52" i="5"/>
  <c r="G30" i="5" s="1"/>
  <c r="H30" i="5" s="1"/>
  <c r="H55" i="5" l="1"/>
  <c r="F52" i="5"/>
  <c r="E53" i="5" l="1"/>
  <c r="G31" i="5" s="1"/>
  <c r="H31" i="5" s="1"/>
  <c r="F53" i="5" l="1"/>
  <c r="E54" i="5" l="1"/>
  <c r="G32" i="5" s="1"/>
  <c r="H32" i="5" s="1"/>
  <c r="F54" i="5" l="1"/>
  <c r="E55" i="5" l="1"/>
  <c r="G33" i="5" l="1"/>
  <c r="E56" i="5"/>
  <c r="F55" i="5"/>
  <c r="H33" i="5" l="1"/>
  <c r="G34" i="5"/>
</calcChain>
</file>

<file path=xl/sharedStrings.xml><?xml version="1.0" encoding="utf-8"?>
<sst xmlns="http://schemas.openxmlformats.org/spreadsheetml/2006/main" count="126" uniqueCount="30">
  <si>
    <t>[Company Name]</t>
  </si>
  <si>
    <t>[Date]</t>
  </si>
  <si>
    <t>Cost of property</t>
  </si>
  <si>
    <t>Recovery period (years)</t>
  </si>
  <si>
    <t>Declining balance type</t>
  </si>
  <si>
    <t>Declining balance rate</t>
  </si>
  <si>
    <t>Number of months in first year of service</t>
  </si>
  <si>
    <t>Salvage value</t>
  </si>
  <si>
    <t>Year</t>
  </si>
  <si>
    <t>Straight Line</t>
  </si>
  <si>
    <t>Sum-of-Years' Digits</t>
  </si>
  <si>
    <t>Declining Balance</t>
  </si>
  <si>
    <t>TOTAL</t>
  </si>
  <si>
    <t>First, calculate depreciation for full years.  Then prorate between two periods.</t>
  </si>
  <si>
    <t>FULL YEAR DEPRECIATION</t>
  </si>
  <si>
    <t>Full Year</t>
  </si>
  <si>
    <t>Sum-of-Years'-Digits</t>
  </si>
  <si>
    <t>Remaining Balance</t>
  </si>
  <si>
    <t>Remaining Life (Months)</t>
  </si>
  <si>
    <t>Method Used</t>
  </si>
  <si>
    <t>DB</t>
  </si>
  <si>
    <t>Total</t>
  </si>
  <si>
    <t xml:space="preserve">Depreciation per year </t>
  </si>
  <si>
    <t>Accumulated depreciation</t>
  </si>
  <si>
    <t>Fill out these cells except the gray cell</t>
  </si>
  <si>
    <t>5-Year Depreciation</t>
  </si>
  <si>
    <t>7-Year Depreciation</t>
  </si>
  <si>
    <t>10-Year Depreciation</t>
  </si>
  <si>
    <t>15-Year Depreciation</t>
  </si>
  <si>
    <t>[Property Name being calculated]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</si>
</sst>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m/d/yy;@"/>
    <numFmt numFmtId="167" formatCode="&quot;$&quot;#,##0"/>
  </numFmts>
  <fonts count="18" x14ac:knownFonts="1">
    <font>
      <sz val="10"/>
      <color theme="1" tint="0.1499679555650502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sz val="10"/>
      <color theme="1"/>
      <name val="Arial"/>
      <family val="2"/>
      <charset val="162"/>
      <scheme val="minor"/>
    </font>
    <font>
      <b/>
      <sz val="10"/>
      <color theme="1"/>
      <name val="Arial"/>
      <family val="2"/>
      <charset val="162"/>
      <scheme val="minor"/>
    </font>
    <font>
      <b/>
      <sz val="11"/>
      <color theme="6" tint="-0.249977111117893"/>
      <name val="Arial"/>
      <family val="2"/>
      <scheme val="minor"/>
    </font>
    <font>
      <sz val="11"/>
      <color theme="6" tint="-0.249977111117893"/>
      <name val="Arial"/>
      <family val="2"/>
      <scheme val="minor"/>
    </font>
    <font>
      <b/>
      <sz val="11"/>
      <color theme="4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b/>
      <sz val="14"/>
      <color theme="1" tint="0.14996795556505021"/>
      <name val="Arial"/>
      <family val="2"/>
      <scheme val="minor"/>
    </font>
    <font>
      <b/>
      <sz val="18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b/>
      <sz val="14"/>
      <color theme="3"/>
      <name val="Arial"/>
      <family val="2"/>
      <scheme val="minor"/>
    </font>
    <font>
      <i/>
      <sz val="9"/>
      <color theme="1" tint="0.14999847407452621"/>
      <name val="Arial"/>
      <family val="2"/>
      <scheme val="minor"/>
    </font>
    <font>
      <b/>
      <sz val="14"/>
      <color theme="1" tint="0.14993743705557422"/>
      <name val="Arial"/>
      <family val="2"/>
      <scheme val="minor"/>
    </font>
    <font>
      <sz val="11"/>
      <color theme="1" tint="0.1499679555650502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medium">
        <color theme="6"/>
      </left>
      <right/>
      <top style="medium">
        <color theme="6"/>
      </top>
      <bottom style="thin">
        <color theme="6"/>
      </bottom>
      <diagonal/>
    </border>
    <border>
      <left/>
      <right style="medium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/>
      <top style="thin">
        <color theme="6"/>
      </top>
      <bottom/>
      <diagonal/>
    </border>
    <border>
      <left/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dashed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dashed">
        <color theme="1" tint="0.24994659260841701"/>
      </left>
      <right style="thin">
        <color theme="1" tint="0.24994659260841701"/>
      </right>
      <top/>
      <bottom/>
      <diagonal/>
    </border>
    <border>
      <left style="dashed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thick">
        <color theme="6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/>
      <diagonal/>
    </border>
    <border>
      <left style="thin">
        <color theme="6"/>
      </left>
      <right style="medium">
        <color theme="6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 tint="0.39997558519241921"/>
      </left>
      <right style="thin">
        <color theme="4"/>
      </right>
      <top/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 style="medium">
        <color rgb="FF000000"/>
      </right>
      <top style="thin">
        <color theme="6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theme="6"/>
      </left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/>
      <top/>
      <bottom style="thin">
        <color theme="6"/>
      </bottom>
      <diagonal/>
    </border>
    <border>
      <left/>
      <right style="medium">
        <color theme="6"/>
      </right>
      <top/>
      <bottom style="thin">
        <color theme="6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0.39997558519241921"/>
      </left>
      <right/>
      <top style="thin">
        <color theme="4"/>
      </top>
      <bottom/>
      <diagonal/>
    </border>
    <border>
      <left style="thin">
        <color theme="4" tint="0.39997558519241921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double">
        <color theme="4"/>
      </bottom>
      <diagonal/>
    </border>
    <border>
      <left style="thin">
        <color theme="4" tint="0.39997558519241921"/>
      </left>
      <right/>
      <top/>
      <bottom style="double">
        <color theme="4"/>
      </bottom>
      <diagonal/>
    </border>
    <border>
      <left style="thin">
        <color theme="4" tint="0.39997558519241921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medium">
        <color theme="6"/>
      </right>
      <top style="thin">
        <color theme="4"/>
      </top>
      <bottom/>
      <diagonal/>
    </border>
    <border>
      <left style="medium">
        <color theme="6"/>
      </left>
      <right/>
      <top style="thin">
        <color theme="4"/>
      </top>
      <bottom/>
      <diagonal/>
    </border>
    <border>
      <left/>
      <right style="medium">
        <color theme="6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6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medium">
        <color theme="6"/>
      </right>
      <top/>
      <bottom style="double">
        <color theme="6"/>
      </bottom>
      <diagonal/>
    </border>
    <border>
      <left style="medium">
        <color theme="6"/>
      </left>
      <right/>
      <top/>
      <bottom style="double">
        <color theme="6"/>
      </bottom>
      <diagonal/>
    </border>
    <border>
      <left/>
      <right style="medium">
        <color theme="6"/>
      </right>
      <top/>
      <bottom style="double">
        <color theme="6"/>
      </bottom>
      <diagonal/>
    </border>
    <border>
      <left/>
      <right style="thin">
        <color theme="4"/>
      </right>
      <top/>
      <bottom style="double">
        <color theme="6"/>
      </bottom>
      <diagonal/>
    </border>
  </borders>
  <cellStyleXfs count="5">
    <xf numFmtId="0" fontId="0" fillId="0" borderId="0"/>
    <xf numFmtId="0" fontId="12" fillId="0" borderId="20" applyNumberFormat="0" applyFill="0" applyProtection="0">
      <alignment vertical="center"/>
    </xf>
    <xf numFmtId="0" fontId="14" fillId="5" borderId="0" applyNumberFormat="0" applyProtection="0">
      <alignment vertical="center"/>
    </xf>
    <xf numFmtId="0" fontId="13" fillId="0" borderId="0" applyNumberFormat="0" applyFill="0" applyProtection="0">
      <alignment horizontal="left"/>
    </xf>
    <xf numFmtId="0" fontId="16" fillId="7" borderId="0" applyNumberFormat="0" applyProtection="0">
      <alignment vertical="center"/>
    </xf>
  </cellStyleXfs>
  <cellXfs count="113">
    <xf numFmtId="0" fontId="0" fillId="0" borderId="0" xfId="0"/>
    <xf numFmtId="0" fontId="3" fillId="0" borderId="0" xfId="0" applyFont="1"/>
    <xf numFmtId="0" fontId="3" fillId="0" borderId="0" xfId="0" applyNumberFormat="1" applyFont="1" applyAlignment="1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4" fillId="0" borderId="0" xfId="0" applyNumberFormat="1" applyFont="1" applyAlignment="1"/>
    <xf numFmtId="0" fontId="3" fillId="0" borderId="0" xfId="0" applyNumberFormat="1" applyFont="1" applyBorder="1" applyAlignment="1"/>
    <xf numFmtId="0" fontId="3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NumberFormat="1" applyFont="1" applyAlignment="1"/>
    <xf numFmtId="0" fontId="5" fillId="0" borderId="1" xfId="0" applyNumberFormat="1" applyFont="1" applyBorder="1" applyAlignment="1"/>
    <xf numFmtId="0" fontId="5" fillId="0" borderId="2" xfId="0" applyNumberFormat="1" applyFont="1" applyBorder="1" applyAlignment="1"/>
    <xf numFmtId="0" fontId="5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2" fontId="5" fillId="0" borderId="2" xfId="0" applyNumberFormat="1" applyFont="1" applyBorder="1" applyAlignment="1">
      <alignment horizontal="center"/>
    </xf>
    <xf numFmtId="0" fontId="5" fillId="0" borderId="0" xfId="0" applyNumberFormat="1" applyFont="1" applyAlignment="1">
      <alignment wrapText="1"/>
    </xf>
    <xf numFmtId="164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/>
    <xf numFmtId="167" fontId="6" fillId="0" borderId="3" xfId="0" applyNumberFormat="1" applyFont="1" applyBorder="1" applyAlignment="1"/>
    <xf numFmtId="164" fontId="6" fillId="0" borderId="3" xfId="0" applyNumberFormat="1" applyFont="1" applyBorder="1" applyAlignment="1"/>
    <xf numFmtId="0" fontId="10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0" fillId="0" borderId="11" xfId="0" applyNumberFormat="1" applyFont="1" applyBorder="1" applyAlignment="1"/>
    <xf numFmtId="0" fontId="10" fillId="0" borderId="12" xfId="0" applyNumberFormat="1" applyFont="1" applyBorder="1" applyAlignment="1"/>
    <xf numFmtId="0" fontId="10" fillId="0" borderId="13" xfId="0" applyNumberFormat="1" applyFont="1" applyBorder="1" applyAlignment="1"/>
    <xf numFmtId="0" fontId="10" fillId="0" borderId="14" xfId="0" applyNumberFormat="1" applyFont="1" applyBorder="1" applyAlignment="1"/>
    <xf numFmtId="0" fontId="10" fillId="0" borderId="15" xfId="0" applyNumberFormat="1" applyFont="1" applyBorder="1" applyAlignment="1"/>
    <xf numFmtId="164" fontId="10" fillId="0" borderId="16" xfId="0" applyNumberFormat="1" applyFont="1" applyBorder="1" applyAlignment="1">
      <alignment horizontal="right"/>
    </xf>
    <xf numFmtId="0" fontId="10" fillId="0" borderId="17" xfId="0" applyNumberFormat="1" applyFont="1" applyBorder="1" applyAlignment="1">
      <alignment horizontal="right"/>
    </xf>
    <xf numFmtId="9" fontId="10" fillId="0" borderId="17" xfId="0" applyNumberFormat="1" applyFont="1" applyBorder="1" applyAlignment="1">
      <alignment horizontal="right"/>
    </xf>
    <xf numFmtId="167" fontId="10" fillId="0" borderId="18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12" fillId="0" borderId="20" xfId="1" applyNumberFormat="1" applyAlignment="1"/>
    <xf numFmtId="0" fontId="13" fillId="0" borderId="0" xfId="3" applyNumberFormat="1" applyAlignment="1"/>
    <xf numFmtId="0" fontId="11" fillId="0" borderId="19" xfId="0" applyFont="1" applyBorder="1" applyAlignment="1">
      <alignment horizontal="right"/>
    </xf>
    <xf numFmtId="0" fontId="12" fillId="0" borderId="20" xfId="1" applyNumberFormat="1">
      <alignment vertical="center"/>
    </xf>
    <xf numFmtId="0" fontId="14" fillId="5" borderId="0" xfId="2" applyNumberFormat="1">
      <alignment vertical="center"/>
    </xf>
    <xf numFmtId="2" fontId="10" fillId="6" borderId="17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left"/>
    </xf>
    <xf numFmtId="165" fontId="9" fillId="0" borderId="21" xfId="0" applyNumberFormat="1" applyFont="1" applyFill="1" applyBorder="1" applyAlignment="1">
      <alignment horizontal="left" wrapText="1"/>
    </xf>
    <xf numFmtId="0" fontId="9" fillId="0" borderId="21" xfId="0" applyNumberFormat="1" applyFont="1" applyFill="1" applyBorder="1" applyAlignment="1">
      <alignment horizontal="left" wrapText="1"/>
    </xf>
    <xf numFmtId="0" fontId="15" fillId="0" borderId="0" xfId="0" applyNumberFormat="1" applyFont="1" applyAlignment="1"/>
    <xf numFmtId="0" fontId="16" fillId="7" borderId="0" xfId="4">
      <alignment vertical="center"/>
    </xf>
    <xf numFmtId="0" fontId="16" fillId="7" borderId="0" xfId="4" applyNumberFormat="1" applyBorder="1" applyAlignment="1"/>
    <xf numFmtId="0" fontId="7" fillId="0" borderId="22" xfId="0" applyFont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167" fontId="10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166" fontId="13" fillId="0" borderId="0" xfId="3" applyNumberFormat="1">
      <alignment horizontal="left"/>
    </xf>
    <xf numFmtId="165" fontId="8" fillId="2" borderId="7" xfId="0" applyNumberFormat="1" applyFont="1" applyFill="1" applyBorder="1" applyAlignment="1"/>
    <xf numFmtId="165" fontId="8" fillId="2" borderId="8" xfId="0" applyNumberFormat="1" applyFont="1" applyFill="1" applyBorder="1" applyAlignment="1"/>
    <xf numFmtId="165" fontId="8" fillId="0" borderId="9" xfId="0" applyNumberFormat="1" applyFont="1" applyBorder="1" applyAlignment="1"/>
    <xf numFmtId="165" fontId="8" fillId="0" borderId="10" xfId="0" applyNumberFormat="1" applyFont="1" applyBorder="1" applyAlignment="1"/>
    <xf numFmtId="165" fontId="8" fillId="2" borderId="10" xfId="0" applyNumberFormat="1" applyFont="1" applyFill="1" applyBorder="1" applyAlignment="1"/>
    <xf numFmtId="165" fontId="8" fillId="2" borderId="9" xfId="0" applyNumberFormat="1" applyFont="1" applyFill="1" applyBorder="1" applyAlignment="1"/>
    <xf numFmtId="165" fontId="2" fillId="0" borderId="27" xfId="0" applyNumberFormat="1" applyFont="1" applyBorder="1" applyAlignment="1"/>
    <xf numFmtId="0" fontId="2" fillId="0" borderId="27" xfId="0" applyFont="1" applyBorder="1" applyAlignment="1"/>
    <xf numFmtId="0" fontId="2" fillId="0" borderId="28" xfId="0" applyFont="1" applyBorder="1" applyAlignment="1"/>
    <xf numFmtId="165" fontId="8" fillId="2" borderId="29" xfId="0" applyNumberFormat="1" applyFont="1" applyFill="1" applyBorder="1" applyAlignment="1"/>
    <xf numFmtId="165" fontId="8" fillId="0" borderId="30" xfId="0" applyNumberFormat="1" applyFont="1" applyBorder="1" applyAlignment="1"/>
    <xf numFmtId="165" fontId="8" fillId="2" borderId="30" xfId="0" applyNumberFormat="1" applyFont="1" applyFill="1" applyBorder="1" applyAlignment="1"/>
    <xf numFmtId="0" fontId="7" fillId="0" borderId="31" xfId="0" applyFont="1" applyBorder="1" applyAlignment="1">
      <alignment horizontal="left"/>
    </xf>
    <xf numFmtId="165" fontId="2" fillId="0" borderId="32" xfId="0" applyNumberFormat="1" applyFont="1" applyBorder="1" applyAlignment="1"/>
    <xf numFmtId="165" fontId="2" fillId="0" borderId="33" xfId="0" applyNumberFormat="1" applyFont="1" applyBorder="1" applyAlignment="1"/>
    <xf numFmtId="0" fontId="8" fillId="2" borderId="40" xfId="0" applyFont="1" applyFill="1" applyBorder="1" applyAlignment="1">
      <alignment horizontal="left"/>
    </xf>
    <xf numFmtId="165" fontId="8" fillId="2" borderId="41" xfId="0" applyNumberFormat="1" applyFont="1" applyFill="1" applyBorder="1" applyAlignment="1"/>
    <xf numFmtId="165" fontId="8" fillId="2" borderId="42" xfId="0" applyNumberFormat="1" applyFont="1" applyFill="1" applyBorder="1" applyAlignment="1"/>
    <xf numFmtId="165" fontId="8" fillId="2" borderId="43" xfId="0" applyNumberFormat="1" applyFont="1" applyFill="1" applyBorder="1" applyAlignment="1"/>
    <xf numFmtId="0" fontId="8" fillId="0" borderId="44" xfId="0" applyFont="1" applyBorder="1" applyAlignment="1">
      <alignment horizontal="left"/>
    </xf>
    <xf numFmtId="165" fontId="8" fillId="0" borderId="45" xfId="0" applyNumberFormat="1" applyFont="1" applyBorder="1" applyAlignment="1"/>
    <xf numFmtId="0" fontId="8" fillId="2" borderId="44" xfId="0" applyFont="1" applyFill="1" applyBorder="1" applyAlignment="1">
      <alignment horizontal="left"/>
    </xf>
    <xf numFmtId="165" fontId="8" fillId="2" borderId="45" xfId="0" applyNumberFormat="1" applyFont="1" applyFill="1" applyBorder="1" applyAlignment="1"/>
    <xf numFmtId="0" fontId="8" fillId="2" borderId="46" xfId="0" applyFont="1" applyFill="1" applyBorder="1" applyAlignment="1">
      <alignment horizontal="left"/>
    </xf>
    <xf numFmtId="165" fontId="8" fillId="2" borderId="47" xfId="0" applyNumberFormat="1" applyFont="1" applyFill="1" applyBorder="1" applyAlignment="1"/>
    <xf numFmtId="165" fontId="8" fillId="2" borderId="48" xfId="0" applyNumberFormat="1" applyFont="1" applyFill="1" applyBorder="1" applyAlignment="1"/>
    <xf numFmtId="165" fontId="8" fillId="2" borderId="49" xfId="0" applyNumberFormat="1" applyFont="1" applyFill="1" applyBorder="1" applyAlignment="1"/>
    <xf numFmtId="0" fontId="8" fillId="0" borderId="46" xfId="0" applyFont="1" applyBorder="1" applyAlignment="1">
      <alignment horizontal="left"/>
    </xf>
    <xf numFmtId="165" fontId="8" fillId="0" borderId="47" xfId="0" applyNumberFormat="1" applyFont="1" applyBorder="1" applyAlignment="1"/>
    <xf numFmtId="165" fontId="8" fillId="0" borderId="48" xfId="0" applyNumberFormat="1" applyFont="1" applyBorder="1" applyAlignment="1"/>
    <xf numFmtId="165" fontId="8" fillId="0" borderId="49" xfId="0" applyNumberFormat="1" applyFont="1" applyBorder="1" applyAlignment="1"/>
    <xf numFmtId="0" fontId="1" fillId="0" borderId="0" xfId="0" applyFont="1"/>
    <xf numFmtId="1" fontId="17" fillId="3" borderId="34" xfId="0" applyNumberFormat="1" applyFont="1" applyFill="1" applyBorder="1" applyAlignment="1">
      <alignment horizontal="left"/>
    </xf>
    <xf numFmtId="165" fontId="17" fillId="3" borderId="35" xfId="0" applyNumberFormat="1" applyFont="1" applyFill="1" applyBorder="1" applyAlignment="1"/>
    <xf numFmtId="1" fontId="17" fillId="3" borderId="35" xfId="0" applyNumberFormat="1" applyFont="1" applyFill="1" applyBorder="1" applyAlignment="1"/>
    <xf numFmtId="1" fontId="17" fillId="3" borderId="36" xfId="0" applyNumberFormat="1" applyFont="1" applyFill="1" applyBorder="1" applyAlignment="1"/>
    <xf numFmtId="1" fontId="17" fillId="0" borderId="24" xfId="0" applyNumberFormat="1" applyFont="1" applyBorder="1" applyAlignment="1">
      <alignment horizontal="left"/>
    </xf>
    <xf numFmtId="165" fontId="17" fillId="0" borderId="4" xfId="0" applyNumberFormat="1" applyFont="1" applyBorder="1" applyAlignment="1"/>
    <xf numFmtId="1" fontId="17" fillId="0" borderId="4" xfId="0" applyNumberFormat="1" applyFont="1" applyBorder="1" applyAlignment="1"/>
    <xf numFmtId="1" fontId="17" fillId="0" borderId="25" xfId="0" applyNumberFormat="1" applyFont="1" applyBorder="1" applyAlignment="1"/>
    <xf numFmtId="1" fontId="17" fillId="3" borderId="24" xfId="0" applyNumberFormat="1" applyFont="1" applyFill="1" applyBorder="1" applyAlignment="1">
      <alignment horizontal="left"/>
    </xf>
    <xf numFmtId="165" fontId="17" fillId="3" borderId="4" xfId="0" applyNumberFormat="1" applyFont="1" applyFill="1" applyBorder="1" applyAlignment="1"/>
    <xf numFmtId="1" fontId="17" fillId="3" borderId="4" xfId="0" applyNumberFormat="1" applyFont="1" applyFill="1" applyBorder="1" applyAlignment="1"/>
    <xf numFmtId="1" fontId="17" fillId="3" borderId="25" xfId="0" applyNumberFormat="1" applyFont="1" applyFill="1" applyBorder="1" applyAlignment="1"/>
    <xf numFmtId="1" fontId="17" fillId="0" borderId="37" xfId="0" applyNumberFormat="1" applyFont="1" applyBorder="1" applyAlignment="1">
      <alignment horizontal="left"/>
    </xf>
    <xf numFmtId="165" fontId="17" fillId="0" borderId="38" xfId="0" applyNumberFormat="1" applyFont="1" applyBorder="1" applyAlignment="1"/>
    <xf numFmtId="1" fontId="17" fillId="0" borderId="38" xfId="0" applyNumberFormat="1" applyFont="1" applyBorder="1" applyAlignment="1"/>
    <xf numFmtId="1" fontId="17" fillId="0" borderId="39" xfId="0" applyNumberFormat="1" applyFont="1" applyBorder="1" applyAlignment="1"/>
    <xf numFmtId="1" fontId="17" fillId="3" borderId="37" xfId="0" applyNumberFormat="1" applyFont="1" applyFill="1" applyBorder="1" applyAlignment="1">
      <alignment horizontal="left"/>
    </xf>
    <xf numFmtId="165" fontId="17" fillId="3" borderId="38" xfId="0" applyNumberFormat="1" applyFont="1" applyFill="1" applyBorder="1" applyAlignment="1"/>
    <xf numFmtId="1" fontId="17" fillId="3" borderId="38" xfId="0" applyNumberFormat="1" applyFont="1" applyFill="1" applyBorder="1" applyAlignment="1"/>
    <xf numFmtId="1" fontId="17" fillId="3" borderId="39" xfId="0" applyNumberFormat="1" applyFont="1" applyFill="1" applyBorder="1" applyAlignment="1"/>
    <xf numFmtId="0" fontId="10" fillId="8" borderId="17" xfId="0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Depreciation methods comparison">
      <a:dk1>
        <a:srgbClr val="000000"/>
      </a:dk1>
      <a:lt1>
        <a:srgbClr val="FFFFFF"/>
      </a:lt1>
      <a:dk2>
        <a:srgbClr val="4C4C4C"/>
      </a:dk2>
      <a:lt2>
        <a:srgbClr val="F0F0F0"/>
      </a:lt2>
      <a:accent1>
        <a:srgbClr val="7DB679"/>
      </a:accent1>
      <a:accent2>
        <a:srgbClr val="59796A"/>
      </a:accent2>
      <a:accent3>
        <a:srgbClr val="6F9897"/>
      </a:accent3>
      <a:accent4>
        <a:srgbClr val="7E7D89"/>
      </a:accent4>
      <a:accent5>
        <a:srgbClr val="D4B13F"/>
      </a:accent5>
      <a:accent6>
        <a:srgbClr val="D28B30"/>
      </a:accent6>
      <a:hlink>
        <a:srgbClr val="6F9897"/>
      </a:hlink>
      <a:folHlink>
        <a:srgbClr val="7E7D89"/>
      </a:folHlink>
    </a:clrScheme>
    <a:fontScheme name="Depreciation methods compariso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autoPageBreaks="0" fitToPage="1"/>
  </sheetPr>
  <dimension ref="A1:H36"/>
  <sheetViews>
    <sheetView showGridLines="0" zoomScaleNormal="100" workbookViewId="0">
      <selection activeCell="D32" sqref="D32"/>
    </sheetView>
  </sheetViews>
  <sheetFormatPr defaultRowHeight="14.25" x14ac:dyDescent="0.2"/>
  <cols>
    <col min="1" max="1" width="1.7109375" style="89" customWidth="1"/>
    <col min="2" max="2" width="10.28515625" style="89" customWidth="1"/>
    <col min="3" max="8" width="16.7109375" style="89" customWidth="1"/>
    <col min="9" max="16384" width="9.140625" style="89"/>
  </cols>
  <sheetData>
    <row r="1" spans="1:8" s="1" customFormat="1" ht="12.75" x14ac:dyDescent="0.2"/>
    <row r="2" spans="1:8" s="1" customFormat="1" ht="24" thickBot="1" x14ac:dyDescent="0.4">
      <c r="B2" s="41" t="s">
        <v>0</v>
      </c>
      <c r="C2" s="38"/>
      <c r="D2" s="38"/>
      <c r="E2" s="38"/>
      <c r="F2" s="38"/>
      <c r="G2" s="38"/>
      <c r="H2" s="38"/>
    </row>
    <row r="3" spans="1:8" s="1" customFormat="1" ht="27" customHeight="1" thickTop="1" x14ac:dyDescent="0.2">
      <c r="B3" s="42" t="s">
        <v>25</v>
      </c>
      <c r="C3" s="42"/>
      <c r="D3" s="42"/>
      <c r="E3" s="42"/>
      <c r="F3" s="42"/>
      <c r="G3" s="42"/>
      <c r="H3" s="42"/>
    </row>
    <row r="4" spans="1:8" s="1" customFormat="1" x14ac:dyDescent="0.2">
      <c r="B4" s="57" t="s">
        <v>1</v>
      </c>
      <c r="C4" s="39"/>
      <c r="D4" s="39"/>
      <c r="E4" s="39"/>
      <c r="F4" s="39"/>
      <c r="G4" s="39"/>
      <c r="H4" s="39"/>
    </row>
    <row r="5" spans="1:8" s="1" customFormat="1" x14ac:dyDescent="0.2">
      <c r="B5" s="57" t="s">
        <v>29</v>
      </c>
      <c r="C5" s="39"/>
      <c r="D5" s="39"/>
      <c r="E5" s="39"/>
      <c r="F5" s="39"/>
      <c r="G5" s="39"/>
      <c r="H5" s="39"/>
    </row>
    <row r="6" spans="1:8" s="1" customFormat="1" ht="12.75" x14ac:dyDescent="0.2">
      <c r="B6" s="2"/>
      <c r="C6" s="2"/>
      <c r="D6" s="2"/>
      <c r="E6" s="2"/>
      <c r="F6" s="2"/>
      <c r="G6" s="2"/>
      <c r="H6" s="2"/>
    </row>
    <row r="7" spans="1:8" s="1" customFormat="1" ht="12.75" x14ac:dyDescent="0.2">
      <c r="B7" s="3" t="s">
        <v>24</v>
      </c>
      <c r="C7" s="4"/>
      <c r="D7" s="4"/>
      <c r="E7" s="4"/>
      <c r="F7" s="5"/>
      <c r="G7" s="5"/>
      <c r="H7" s="5"/>
    </row>
    <row r="8" spans="1:8" s="1" customFormat="1" ht="12.75" x14ac:dyDescent="0.2">
      <c r="B8" s="27" t="s">
        <v>2</v>
      </c>
      <c r="C8" s="28"/>
      <c r="D8" s="28"/>
      <c r="E8" s="32">
        <v>500000</v>
      </c>
      <c r="F8" s="6"/>
      <c r="G8" s="2"/>
      <c r="H8" s="2"/>
    </row>
    <row r="9" spans="1:8" s="1" customFormat="1" ht="12.75" x14ac:dyDescent="0.2">
      <c r="B9" s="29" t="s">
        <v>3</v>
      </c>
      <c r="C9" s="21"/>
      <c r="D9" s="21"/>
      <c r="E9" s="110">
        <v>5</v>
      </c>
      <c r="F9" s="22"/>
      <c r="G9" s="2"/>
      <c r="H9" s="2"/>
    </row>
    <row r="10" spans="1:8" s="1" customFormat="1" ht="12.75" x14ac:dyDescent="0.2">
      <c r="B10" s="29" t="s">
        <v>4</v>
      </c>
      <c r="C10" s="21"/>
      <c r="D10" s="21"/>
      <c r="E10" s="34">
        <v>2</v>
      </c>
      <c r="F10" s="23"/>
      <c r="G10" s="2"/>
      <c r="H10" s="2"/>
    </row>
    <row r="11" spans="1:8" s="1" customFormat="1" ht="12.75" x14ac:dyDescent="0.2">
      <c r="B11" s="29" t="s">
        <v>5</v>
      </c>
      <c r="C11" s="21"/>
      <c r="D11" s="21"/>
      <c r="E11" s="43">
        <f>1/RecoveryPeriod*DeclineType</f>
        <v>0.4</v>
      </c>
      <c r="F11" s="24"/>
      <c r="G11" s="2"/>
      <c r="H11" s="2"/>
    </row>
    <row r="12" spans="1:8" s="1" customFormat="1" ht="12.75" x14ac:dyDescent="0.2">
      <c r="B12" s="29" t="s">
        <v>6</v>
      </c>
      <c r="C12" s="21"/>
      <c r="D12" s="21"/>
      <c r="E12" s="33">
        <v>6</v>
      </c>
      <c r="F12" s="25"/>
      <c r="G12" s="7"/>
      <c r="H12" s="7"/>
    </row>
    <row r="13" spans="1:8" s="1" customFormat="1" ht="12.75" x14ac:dyDescent="0.2">
      <c r="B13" s="30" t="s">
        <v>7</v>
      </c>
      <c r="C13" s="31"/>
      <c r="D13" s="31"/>
      <c r="E13" s="35">
        <v>50000</v>
      </c>
      <c r="F13" s="26"/>
      <c r="G13" s="2"/>
      <c r="H13" s="2"/>
    </row>
    <row r="14" spans="1:8" s="1" customFormat="1" ht="12.75" x14ac:dyDescent="0.2">
      <c r="B14" s="6"/>
      <c r="C14" s="6"/>
      <c r="D14" s="6"/>
      <c r="E14" s="6"/>
      <c r="F14" s="2"/>
      <c r="G14" s="2"/>
      <c r="H14" s="2"/>
    </row>
    <row r="15" spans="1:8" s="1" customFormat="1" ht="18.75" thickBot="1" x14ac:dyDescent="0.3">
      <c r="A15"/>
      <c r="B15"/>
      <c r="C15"/>
      <c r="D15"/>
      <c r="E15"/>
      <c r="F15"/>
      <c r="G15"/>
      <c r="H15" s="40" t="str">
        <f>B2&amp;"  CONFIDENTIAL"</f>
        <v>[Company Name]  CONFIDENTIAL</v>
      </c>
    </row>
    <row r="16" spans="1:8" s="1" customFormat="1" ht="12.75" x14ac:dyDescent="0.2">
      <c r="A16"/>
      <c r="B16"/>
      <c r="C16" s="111" t="s">
        <v>9</v>
      </c>
      <c r="D16" s="112"/>
      <c r="E16" s="111" t="s">
        <v>10</v>
      </c>
      <c r="F16" s="112"/>
      <c r="G16" s="111" t="s">
        <v>11</v>
      </c>
      <c r="H16" s="112"/>
    </row>
    <row r="17" spans="1:8" s="1" customFormat="1" ht="30" x14ac:dyDescent="0.25">
      <c r="A17"/>
      <c r="B17" s="50" t="s">
        <v>8</v>
      </c>
      <c r="C17" s="36" t="s">
        <v>22</v>
      </c>
      <c r="D17" s="37" t="s">
        <v>23</v>
      </c>
      <c r="E17" s="36" t="s">
        <v>22</v>
      </c>
      <c r="F17" s="37" t="s">
        <v>23</v>
      </c>
      <c r="G17" s="36" t="s">
        <v>22</v>
      </c>
      <c r="H17" s="37" t="s">
        <v>23</v>
      </c>
    </row>
    <row r="18" spans="1:8" s="1" customFormat="1" x14ac:dyDescent="0.2">
      <c r="A18"/>
      <c r="B18" s="73">
        <v>1</v>
      </c>
      <c r="C18" s="74">
        <f>C32*($E$12/12)</f>
        <v>45000</v>
      </c>
      <c r="D18" s="75">
        <f>SUM(C$18:C18)</f>
        <v>45000</v>
      </c>
      <c r="E18" s="74">
        <f>D30*($E$12/12)</f>
        <v>75000</v>
      </c>
      <c r="F18" s="75">
        <f>SUM(E$18:E18)</f>
        <v>75000</v>
      </c>
      <c r="G18" s="74">
        <f t="shared" ref="G18:G23" si="0">E30</f>
        <v>30000</v>
      </c>
      <c r="H18" s="76">
        <f>SUM(G$18:G18)</f>
        <v>30000</v>
      </c>
    </row>
    <row r="19" spans="1:8" s="1" customFormat="1" x14ac:dyDescent="0.2">
      <c r="A19"/>
      <c r="B19" s="77">
        <f>B18+1</f>
        <v>2</v>
      </c>
      <c r="C19" s="60">
        <f>C31</f>
        <v>90000</v>
      </c>
      <c r="D19" s="61">
        <f>SUM(C$18:C19)</f>
        <v>135000</v>
      </c>
      <c r="E19" s="60">
        <f t="shared" ref="E19:E21" si="1">D30*((12-$E$12)/12)+D31*($E$12/12)</f>
        <v>135000</v>
      </c>
      <c r="F19" s="61">
        <f>SUM(E$18:E19)</f>
        <v>210000</v>
      </c>
      <c r="G19" s="60">
        <f t="shared" si="0"/>
        <v>168000</v>
      </c>
      <c r="H19" s="78">
        <f>SUM(G$18:G19)</f>
        <v>198000</v>
      </c>
    </row>
    <row r="20" spans="1:8" s="1" customFormat="1" x14ac:dyDescent="0.2">
      <c r="A20"/>
      <c r="B20" s="79">
        <f>B19+1</f>
        <v>3</v>
      </c>
      <c r="C20" s="63">
        <f t="shared" ref="C20:C22" si="2">C32</f>
        <v>90000</v>
      </c>
      <c r="D20" s="62">
        <f>SUM(C$18:C20)</f>
        <v>225000</v>
      </c>
      <c r="E20" s="63">
        <f t="shared" si="1"/>
        <v>105000</v>
      </c>
      <c r="F20" s="62">
        <f>SUM(E$18:E20)</f>
        <v>315000</v>
      </c>
      <c r="G20" s="63">
        <f t="shared" si="0"/>
        <v>100800</v>
      </c>
      <c r="H20" s="80">
        <f>SUM(G$18:G20)</f>
        <v>298800</v>
      </c>
    </row>
    <row r="21" spans="1:8" s="1" customFormat="1" x14ac:dyDescent="0.2">
      <c r="A21"/>
      <c r="B21" s="77">
        <f>B20+1</f>
        <v>4</v>
      </c>
      <c r="C21" s="60">
        <f t="shared" si="2"/>
        <v>90000</v>
      </c>
      <c r="D21" s="61">
        <f>SUM(C$18:C21)</f>
        <v>315000</v>
      </c>
      <c r="E21" s="60">
        <f t="shared" si="1"/>
        <v>75000</v>
      </c>
      <c r="F21" s="61">
        <f>SUM(E$18:E21)</f>
        <v>390000</v>
      </c>
      <c r="G21" s="60">
        <f t="shared" si="0"/>
        <v>60480</v>
      </c>
      <c r="H21" s="78">
        <f>SUM(G$18:G21)</f>
        <v>359280</v>
      </c>
    </row>
    <row r="22" spans="1:8" s="1" customFormat="1" x14ac:dyDescent="0.2">
      <c r="A22"/>
      <c r="B22" s="79">
        <f>B21+1</f>
        <v>5</v>
      </c>
      <c r="C22" s="63">
        <f t="shared" si="2"/>
        <v>90000</v>
      </c>
      <c r="D22" s="62">
        <f>SUM(C$18:C22)</f>
        <v>405000</v>
      </c>
      <c r="E22" s="63">
        <f t="shared" ref="E22:E23" si="3">D33*((12-$E$12)/12)+D34*($E$12/12)</f>
        <v>45000</v>
      </c>
      <c r="F22" s="62">
        <f>SUM(E$18:E22)</f>
        <v>435000</v>
      </c>
      <c r="G22" s="63">
        <f t="shared" si="0"/>
        <v>60480</v>
      </c>
      <c r="H22" s="80">
        <f>SUM(G$18:G22)</f>
        <v>419760</v>
      </c>
    </row>
    <row r="23" spans="1:8" s="1" customFormat="1" ht="15" thickBot="1" x14ac:dyDescent="0.25">
      <c r="A23"/>
      <c r="B23" s="85">
        <f>B22+1</f>
        <v>6</v>
      </c>
      <c r="C23" s="86">
        <f>E8-E13-SUM(C18:C22)</f>
        <v>45000</v>
      </c>
      <c r="D23" s="87">
        <f>SUM(C$18:C23)</f>
        <v>450000</v>
      </c>
      <c r="E23" s="86">
        <f t="shared" si="3"/>
        <v>15000</v>
      </c>
      <c r="F23" s="87">
        <f>SUM(E$18:E23)</f>
        <v>450000</v>
      </c>
      <c r="G23" s="86">
        <f t="shared" si="0"/>
        <v>30240</v>
      </c>
      <c r="H23" s="88">
        <f>SUM(G$18:G23)</f>
        <v>450000</v>
      </c>
    </row>
    <row r="24" spans="1:8" s="1" customFormat="1" ht="15.75" thickTop="1" x14ac:dyDescent="0.25">
      <c r="A24"/>
      <c r="B24" s="70" t="s">
        <v>21</v>
      </c>
      <c r="C24" s="71">
        <f>SUBTOTAL(109,$C$18:$C$23)</f>
        <v>450000</v>
      </c>
      <c r="D24" s="72"/>
      <c r="E24" s="71">
        <f>SUBTOTAL(109,$E$18:$E$23)</f>
        <v>450000</v>
      </c>
      <c r="F24" s="72"/>
      <c r="G24" s="71">
        <f>SUBTOTAL(109,$G$18:$G$23)</f>
        <v>450000</v>
      </c>
      <c r="H24" s="72"/>
    </row>
    <row r="25" spans="1:8" s="1" customFormat="1" ht="12.75" x14ac:dyDescent="0.2">
      <c r="A25"/>
      <c r="B25"/>
      <c r="C25"/>
      <c r="D25"/>
      <c r="E25"/>
      <c r="F25"/>
      <c r="G25"/>
      <c r="H25"/>
    </row>
    <row r="26" spans="1:8" s="1" customFormat="1" ht="12.75" x14ac:dyDescent="0.2">
      <c r="A26"/>
      <c r="B26" s="47" t="s">
        <v>13</v>
      </c>
      <c r="C26" s="2"/>
      <c r="D26" s="2"/>
      <c r="E26" s="2"/>
      <c r="F26" s="2"/>
      <c r="G26" s="2"/>
      <c r="H26" s="2"/>
    </row>
    <row r="27" spans="1:8" s="1" customFormat="1" ht="12.75" x14ac:dyDescent="0.2">
      <c r="A27"/>
      <c r="B27"/>
      <c r="C27"/>
      <c r="D27"/>
      <c r="E27"/>
      <c r="F27"/>
      <c r="G27"/>
      <c r="H27" s="2"/>
    </row>
    <row r="28" spans="1:8" s="1" customFormat="1" ht="18" x14ac:dyDescent="0.25">
      <c r="B28" s="48" t="s">
        <v>14</v>
      </c>
      <c r="C28" s="48"/>
      <c r="D28" s="48"/>
      <c r="E28" s="48"/>
      <c r="F28" s="48"/>
      <c r="G28" s="48"/>
      <c r="H28" s="49"/>
    </row>
    <row r="29" spans="1:8" ht="30" x14ac:dyDescent="0.25">
      <c r="B29" s="44" t="s">
        <v>15</v>
      </c>
      <c r="C29" s="45" t="s">
        <v>9</v>
      </c>
      <c r="D29" s="45" t="s">
        <v>16</v>
      </c>
      <c r="E29" s="45" t="s">
        <v>11</v>
      </c>
      <c r="F29" s="45" t="s">
        <v>17</v>
      </c>
      <c r="G29" s="46" t="s">
        <v>18</v>
      </c>
      <c r="H29" s="46" t="s">
        <v>19</v>
      </c>
    </row>
    <row r="30" spans="1:8" x14ac:dyDescent="0.2">
      <c r="B30" s="90">
        <v>1</v>
      </c>
      <c r="C30" s="91">
        <f t="shared" ref="C30:C34" si="4">($E$8-$E$13)/$E$9</f>
        <v>90000</v>
      </c>
      <c r="D30" s="91">
        <f>($E$8-$E$13)*($E$9-B30+1)/($E$9*($E$9+1)/2)</f>
        <v>150000</v>
      </c>
      <c r="E30" s="91">
        <f>($E$8-E13)*$E$11*(E10/12)</f>
        <v>30000</v>
      </c>
      <c r="F30" s="91">
        <f>$E$8-E13-E30</f>
        <v>420000</v>
      </c>
      <c r="G30" s="92">
        <f>(($E$9*12)-E12)</f>
        <v>54</v>
      </c>
      <c r="H30" s="93" t="s">
        <v>20</v>
      </c>
    </row>
    <row r="31" spans="1:8" x14ac:dyDescent="0.2">
      <c r="B31" s="94">
        <f>B30+1</f>
        <v>2</v>
      </c>
      <c r="C31" s="95">
        <f t="shared" si="4"/>
        <v>90000</v>
      </c>
      <c r="D31" s="95">
        <f>($E$8-$E$13)*($E$9-B31+1)/($E$9*($E$9+1)/2)</f>
        <v>120000</v>
      </c>
      <c r="E31" s="95">
        <f t="shared" ref="E31" si="5">IF(H30 = "DB", F30*$E$11, F30/G30*12)</f>
        <v>168000</v>
      </c>
      <c r="F31" s="95">
        <f t="shared" ref="F31" si="6">F30-E31</f>
        <v>252000</v>
      </c>
      <c r="G31" s="96">
        <f t="shared" ref="G31:G34" si="7">G30-12</f>
        <v>42</v>
      </c>
      <c r="H31" s="97" t="str">
        <f t="shared" ref="H31" si="8">IF(H30 = "SL", "SL", IF(F30/G30*12&gt;=F30*$E$11, "SL", "DB"))</f>
        <v>DB</v>
      </c>
    </row>
    <row r="32" spans="1:8" x14ac:dyDescent="0.2">
      <c r="B32" s="98">
        <f>B31+1</f>
        <v>3</v>
      </c>
      <c r="C32" s="99">
        <f t="shared" si="4"/>
        <v>90000</v>
      </c>
      <c r="D32" s="99">
        <f t="shared" ref="D32:D34" si="9">($E$8-$E$13)*($E$9-B32+1)/($E$9*($E$9+1)/2)</f>
        <v>90000</v>
      </c>
      <c r="E32" s="99">
        <f t="shared" ref="E32:E34" si="10">IF(H31 = "DB", F31*$E$11, F31/G31*12)</f>
        <v>100800</v>
      </c>
      <c r="F32" s="99">
        <f t="shared" ref="F32:F35" si="11">F31-E32</f>
        <v>151200</v>
      </c>
      <c r="G32" s="100">
        <f t="shared" si="7"/>
        <v>30</v>
      </c>
      <c r="H32" s="101" t="str">
        <f t="shared" ref="H32:H35" si="12">IF(H31 = "SL", "SL", IF(F31/G31*12&gt;=F31*$E$11, "SL", "DB"))</f>
        <v>DB</v>
      </c>
    </row>
    <row r="33" spans="2:8" x14ac:dyDescent="0.2">
      <c r="B33" s="94">
        <f>B32+1</f>
        <v>4</v>
      </c>
      <c r="C33" s="95">
        <f t="shared" si="4"/>
        <v>90000</v>
      </c>
      <c r="D33" s="95">
        <f t="shared" si="9"/>
        <v>60000</v>
      </c>
      <c r="E33" s="95">
        <f t="shared" si="10"/>
        <v>60480</v>
      </c>
      <c r="F33" s="95">
        <f t="shared" si="11"/>
        <v>90720</v>
      </c>
      <c r="G33" s="96">
        <f t="shared" si="7"/>
        <v>18</v>
      </c>
      <c r="H33" s="97" t="str">
        <f t="shared" si="12"/>
        <v>SL</v>
      </c>
    </row>
    <row r="34" spans="2:8" x14ac:dyDescent="0.2">
      <c r="B34" s="98">
        <f>B33+1</f>
        <v>5</v>
      </c>
      <c r="C34" s="99">
        <f t="shared" si="4"/>
        <v>90000</v>
      </c>
      <c r="D34" s="99">
        <f t="shared" si="9"/>
        <v>30000</v>
      </c>
      <c r="E34" s="99">
        <f t="shared" si="10"/>
        <v>60480</v>
      </c>
      <c r="F34" s="99">
        <f t="shared" si="11"/>
        <v>30240</v>
      </c>
      <c r="G34" s="100">
        <f t="shared" si="7"/>
        <v>6</v>
      </c>
      <c r="H34" s="101" t="str">
        <f t="shared" si="12"/>
        <v>SL</v>
      </c>
    </row>
    <row r="35" spans="2:8" ht="15" thickBot="1" x14ac:dyDescent="0.25">
      <c r="B35" s="102">
        <f>B34+1</f>
        <v>6</v>
      </c>
      <c r="C35" s="103"/>
      <c r="D35" s="103">
        <f>($E$8-$E$13)*($E$9-B35+1)/($E$9*($E$9+1)/2)</f>
        <v>0</v>
      </c>
      <c r="E35" s="103">
        <f>F34</f>
        <v>30240</v>
      </c>
      <c r="F35" s="103">
        <f t="shared" si="11"/>
        <v>0</v>
      </c>
      <c r="G35" s="104"/>
      <c r="H35" s="105" t="str">
        <f t="shared" si="12"/>
        <v>SL</v>
      </c>
    </row>
    <row r="36" spans="2:8" ht="15.75" thickTop="1" x14ac:dyDescent="0.25">
      <c r="B36" s="56" t="s">
        <v>21</v>
      </c>
      <c r="C36" s="64">
        <f>SUBTOTAL(109,$C$30:$C$35)</f>
        <v>450000</v>
      </c>
      <c r="D36" s="64">
        <f>SUBTOTAL(109,$D$30:$D$35)</f>
        <v>450000</v>
      </c>
      <c r="E36" s="64">
        <f>SUBTOTAL(109,$E$30:$E$35)</f>
        <v>450000</v>
      </c>
      <c r="F36" s="64"/>
      <c r="G36" s="65"/>
      <c r="H36" s="66"/>
    </row>
  </sheetData>
  <mergeCells count="3">
    <mergeCell ref="G16:H16"/>
    <mergeCell ref="E16:F16"/>
    <mergeCell ref="C16:D16"/>
  </mergeCells>
  <printOptions horizontalCentered="1"/>
  <pageMargins left="0.4" right="0.4" top="0.4" bottom="0.4" header="0.25" footer="0.25"/>
  <pageSetup orientation="landscape" cellComments="atEnd" r:id="rId1"/>
  <ignoredErrors>
    <ignoredError sqref="E18:E23 G18:G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CFFFF"/>
    <pageSetUpPr autoPageBreaks="0"/>
  </sheetPr>
  <dimension ref="A1:H40"/>
  <sheetViews>
    <sheetView showGridLines="0" tabSelected="1" zoomScaleNormal="100" workbookViewId="0">
      <selection activeCell="B2" sqref="B2"/>
    </sheetView>
  </sheetViews>
  <sheetFormatPr defaultRowHeight="14.25" x14ac:dyDescent="0.2"/>
  <cols>
    <col min="1" max="1" width="1.7109375" style="89" customWidth="1"/>
    <col min="2" max="2" width="10.28515625" style="89" customWidth="1"/>
    <col min="3" max="8" width="16.7109375" style="89" customWidth="1"/>
    <col min="9" max="16384" width="9.140625" style="89"/>
  </cols>
  <sheetData>
    <row r="1" spans="1:8" s="1" customFormat="1" ht="12.75" x14ac:dyDescent="0.2"/>
    <row r="2" spans="1:8" s="1" customFormat="1" ht="24" thickBot="1" x14ac:dyDescent="0.4">
      <c r="B2" s="41" t="str">
        <f>'5-Year Depreciation'!B2</f>
        <v>[Company Name]</v>
      </c>
      <c r="C2" s="38"/>
      <c r="D2" s="38"/>
      <c r="E2" s="38"/>
      <c r="F2" s="38"/>
      <c r="G2" s="38"/>
      <c r="H2" s="38"/>
    </row>
    <row r="3" spans="1:8" s="1" customFormat="1" ht="27" customHeight="1" thickTop="1" x14ac:dyDescent="0.2">
      <c r="B3" s="42" t="s">
        <v>26</v>
      </c>
      <c r="C3" s="42"/>
      <c r="D3" s="42"/>
      <c r="E3" s="42"/>
      <c r="F3" s="42"/>
      <c r="G3" s="42"/>
      <c r="H3" s="42"/>
    </row>
    <row r="4" spans="1:8" s="1" customFormat="1" x14ac:dyDescent="0.2">
      <c r="B4" s="57" t="s">
        <v>1</v>
      </c>
      <c r="C4" s="39"/>
      <c r="D4" s="39"/>
      <c r="E4" s="39"/>
      <c r="F4" s="39"/>
      <c r="G4" s="39"/>
      <c r="H4" s="39"/>
    </row>
    <row r="5" spans="1:8" s="1" customFormat="1" x14ac:dyDescent="0.2">
      <c r="B5" s="57" t="str">
        <f>'5-Year Depreciation'!B5</f>
        <v>[Property Name being calculated]</v>
      </c>
      <c r="C5" s="39"/>
      <c r="D5" s="39"/>
      <c r="E5" s="39"/>
      <c r="F5" s="39"/>
      <c r="G5" s="39"/>
      <c r="H5" s="39"/>
    </row>
    <row r="6" spans="1:8" s="1" customFormat="1" ht="12.75" x14ac:dyDescent="0.2">
      <c r="B6" s="2"/>
      <c r="C6" s="2"/>
      <c r="D6" s="2"/>
      <c r="E6" s="2"/>
      <c r="F6" s="2"/>
      <c r="G6" s="2"/>
      <c r="H6" s="2"/>
    </row>
    <row r="7" spans="1:8" s="1" customFormat="1" ht="12.75" x14ac:dyDescent="0.2">
      <c r="B7" s="3" t="s">
        <v>24</v>
      </c>
      <c r="C7" s="4"/>
      <c r="D7" s="4"/>
      <c r="E7" s="4"/>
      <c r="F7" s="5"/>
      <c r="G7" s="5"/>
      <c r="H7" s="5"/>
    </row>
    <row r="8" spans="1:8" s="8" customFormat="1" ht="12.75" x14ac:dyDescent="0.2">
      <c r="B8" s="27" t="s">
        <v>2</v>
      </c>
      <c r="C8" s="28"/>
      <c r="D8" s="28"/>
      <c r="E8" s="32">
        <f>'5-Year Depreciation'!PropertyCost</f>
        <v>500000</v>
      </c>
      <c r="F8" s="11"/>
      <c r="G8" s="9"/>
      <c r="H8" s="9"/>
    </row>
    <row r="9" spans="1:8" s="8" customFormat="1" ht="12.75" x14ac:dyDescent="0.2">
      <c r="B9" s="29" t="s">
        <v>3</v>
      </c>
      <c r="C9" s="21"/>
      <c r="D9" s="21"/>
      <c r="E9" s="110">
        <v>7</v>
      </c>
      <c r="F9" s="12"/>
      <c r="G9" s="9"/>
      <c r="H9" s="9"/>
    </row>
    <row r="10" spans="1:8" s="8" customFormat="1" ht="12.75" x14ac:dyDescent="0.2">
      <c r="B10" s="29" t="s">
        <v>4</v>
      </c>
      <c r="C10" s="21"/>
      <c r="D10" s="21"/>
      <c r="E10" s="34">
        <f>'5-Year Depreciation'!DeclineType</f>
        <v>2</v>
      </c>
      <c r="F10" s="13"/>
      <c r="G10" s="9"/>
      <c r="H10" s="9"/>
    </row>
    <row r="11" spans="1:8" s="8" customFormat="1" ht="12.75" x14ac:dyDescent="0.2">
      <c r="B11" s="29" t="s">
        <v>5</v>
      </c>
      <c r="C11" s="21"/>
      <c r="D11" s="21"/>
      <c r="E11" s="43">
        <f>1/E9*E10</f>
        <v>0.2857142857142857</v>
      </c>
      <c r="F11" s="14"/>
      <c r="G11" s="9"/>
      <c r="H11" s="9"/>
    </row>
    <row r="12" spans="1:8" s="8" customFormat="1" ht="12.75" x14ac:dyDescent="0.2">
      <c r="B12" s="29" t="s">
        <v>6</v>
      </c>
      <c r="C12" s="21"/>
      <c r="D12" s="21"/>
      <c r="E12" s="33">
        <f>'5-Year Depreciation'!MonthsInFirstYear</f>
        <v>6</v>
      </c>
      <c r="F12" s="15"/>
      <c r="G12" s="16"/>
      <c r="H12" s="9"/>
    </row>
    <row r="13" spans="1:8" s="8" customFormat="1" ht="12.75" x14ac:dyDescent="0.2">
      <c r="B13" s="30" t="s">
        <v>7</v>
      </c>
      <c r="C13" s="31"/>
      <c r="D13" s="31"/>
      <c r="E13" s="35">
        <f>'5-Year Depreciation'!SalvageValue</f>
        <v>50000</v>
      </c>
      <c r="F13" s="17"/>
      <c r="G13" s="9"/>
      <c r="H13" s="9"/>
    </row>
    <row r="14" spans="1:8" s="8" customFormat="1" ht="12.75" x14ac:dyDescent="0.2">
      <c r="B14" s="10"/>
      <c r="C14" s="10"/>
      <c r="D14" s="10"/>
      <c r="E14" s="10"/>
      <c r="F14" s="9"/>
      <c r="G14" s="9"/>
      <c r="H14" s="9"/>
    </row>
    <row r="15" spans="1:8" s="1" customFormat="1" ht="18.75" thickBot="1" x14ac:dyDescent="0.3">
      <c r="A15"/>
      <c r="B15"/>
      <c r="C15"/>
      <c r="D15"/>
      <c r="E15"/>
      <c r="F15"/>
      <c r="G15"/>
      <c r="H15" s="40" t="str">
        <f>B2&amp;"  CONFIDENTIAL"</f>
        <v>[Company Name]  CONFIDENTIAL</v>
      </c>
    </row>
    <row r="16" spans="1:8" s="1" customFormat="1" ht="12.75" x14ac:dyDescent="0.2">
      <c r="A16"/>
      <c r="B16"/>
      <c r="C16" s="111" t="s">
        <v>9</v>
      </c>
      <c r="D16" s="112"/>
      <c r="E16" s="111" t="s">
        <v>10</v>
      </c>
      <c r="F16" s="112"/>
      <c r="G16" s="111" t="s">
        <v>11</v>
      </c>
      <c r="H16" s="112"/>
    </row>
    <row r="17" spans="1:8" s="1" customFormat="1" ht="30" x14ac:dyDescent="0.25">
      <c r="A17"/>
      <c r="B17" s="50" t="s">
        <v>8</v>
      </c>
      <c r="C17" s="36" t="s">
        <v>22</v>
      </c>
      <c r="D17" s="37" t="s">
        <v>23</v>
      </c>
      <c r="E17" s="36" t="s">
        <v>22</v>
      </c>
      <c r="F17" s="37" t="s">
        <v>23</v>
      </c>
      <c r="G17" s="36" t="s">
        <v>22</v>
      </c>
      <c r="H17" s="37" t="s">
        <v>23</v>
      </c>
    </row>
    <row r="18" spans="1:8" s="8" customFormat="1" x14ac:dyDescent="0.2">
      <c r="B18" s="51">
        <v>1</v>
      </c>
      <c r="C18" s="58">
        <f>C32*($E$12/12)</f>
        <v>32142.857142857141</v>
      </c>
      <c r="D18" s="59">
        <f>SUM(C$18:C18)</f>
        <v>32142.857142857141</v>
      </c>
      <c r="E18" s="58">
        <f>D32*($E$12/12)</f>
        <v>56250</v>
      </c>
      <c r="F18" s="59">
        <f>SUM(E$18:E18)</f>
        <v>56250</v>
      </c>
      <c r="G18" s="58">
        <f t="shared" ref="G18:G25" si="0">E32</f>
        <v>64285.714285714283</v>
      </c>
      <c r="H18" s="67">
        <f>SUM(G$18:G18)</f>
        <v>64285.714285714283</v>
      </c>
    </row>
    <row r="19" spans="1:8" s="8" customFormat="1" x14ac:dyDescent="0.2">
      <c r="B19" s="52">
        <f t="shared" ref="B19:B25" si="1">B18+1</f>
        <v>2</v>
      </c>
      <c r="C19" s="60">
        <f t="shared" ref="C19:C24" si="2">C33</f>
        <v>64285.714285714283</v>
      </c>
      <c r="D19" s="61">
        <f>SUM(C$18:C19)</f>
        <v>96428.57142857142</v>
      </c>
      <c r="E19" s="60">
        <f t="shared" ref="E19:E25" si="3">D32*((12-$E$12)/12)+D33*($E$12/12)</f>
        <v>104464.28571428571</v>
      </c>
      <c r="F19" s="61">
        <f>SUM(E$18:E19)</f>
        <v>160714.28571428571</v>
      </c>
      <c r="G19" s="60">
        <f t="shared" si="0"/>
        <v>110204.08163265306</v>
      </c>
      <c r="H19" s="68">
        <f>SUM(G$18:G19)</f>
        <v>174489.79591836734</v>
      </c>
    </row>
    <row r="20" spans="1:8" s="8" customFormat="1" x14ac:dyDescent="0.2">
      <c r="B20" s="53">
        <f t="shared" si="1"/>
        <v>3</v>
      </c>
      <c r="C20" s="63">
        <f t="shared" si="2"/>
        <v>64285.714285714283</v>
      </c>
      <c r="D20" s="62">
        <f>SUM(C$18:C20)</f>
        <v>160714.28571428571</v>
      </c>
      <c r="E20" s="63">
        <f t="shared" si="3"/>
        <v>88392.857142857145</v>
      </c>
      <c r="F20" s="62">
        <f>SUM(E$18:E20)</f>
        <v>249107.14285714284</v>
      </c>
      <c r="G20" s="63">
        <f t="shared" si="0"/>
        <v>78717.201166180763</v>
      </c>
      <c r="H20" s="69">
        <f>SUM(G$18:G20)</f>
        <v>253206.99708454811</v>
      </c>
    </row>
    <row r="21" spans="1:8" s="8" customFormat="1" x14ac:dyDescent="0.2">
      <c r="B21" s="52">
        <f t="shared" si="1"/>
        <v>4</v>
      </c>
      <c r="C21" s="60">
        <f t="shared" si="2"/>
        <v>64285.714285714283</v>
      </c>
      <c r="D21" s="61">
        <f>SUM(C$18:C21)</f>
        <v>225000</v>
      </c>
      <c r="E21" s="60">
        <f t="shared" si="3"/>
        <v>72321.428571428565</v>
      </c>
      <c r="F21" s="61">
        <f>SUM(E$18:E21)</f>
        <v>321428.57142857142</v>
      </c>
      <c r="G21" s="60">
        <f t="shared" si="0"/>
        <v>56226.572261557681</v>
      </c>
      <c r="H21" s="68">
        <f>SUM(G$18:G21)</f>
        <v>309433.5693461058</v>
      </c>
    </row>
    <row r="22" spans="1:8" s="8" customFormat="1" x14ac:dyDescent="0.2">
      <c r="B22" s="53">
        <f t="shared" si="1"/>
        <v>5</v>
      </c>
      <c r="C22" s="63">
        <f t="shared" si="2"/>
        <v>64285.714285714283</v>
      </c>
      <c r="D22" s="62">
        <f>SUM(C$18:C22)</f>
        <v>289285.71428571426</v>
      </c>
      <c r="E22" s="63">
        <f t="shared" si="3"/>
        <v>56250</v>
      </c>
      <c r="F22" s="62">
        <f>SUM(E$18:E22)</f>
        <v>377678.57142857142</v>
      </c>
      <c r="G22" s="63">
        <f t="shared" si="0"/>
        <v>40161.837329684058</v>
      </c>
      <c r="H22" s="69">
        <f>SUM(G$18:G22)</f>
        <v>349595.40667578985</v>
      </c>
    </row>
    <row r="23" spans="1:8" s="8" customFormat="1" x14ac:dyDescent="0.2">
      <c r="B23" s="52">
        <f t="shared" si="1"/>
        <v>6</v>
      </c>
      <c r="C23" s="60">
        <f t="shared" si="2"/>
        <v>64285.714285714283</v>
      </c>
      <c r="D23" s="61">
        <f>SUM(C$18:C23)</f>
        <v>353571.42857142852</v>
      </c>
      <c r="E23" s="60">
        <f t="shared" si="3"/>
        <v>40178.571428571428</v>
      </c>
      <c r="F23" s="61">
        <f>SUM(E$18:E23)</f>
        <v>417857.14285714284</v>
      </c>
      <c r="G23" s="60">
        <f t="shared" si="0"/>
        <v>40161.837329684058</v>
      </c>
      <c r="H23" s="68">
        <f>SUM(G$18:G23)</f>
        <v>389757.24400547391</v>
      </c>
    </row>
    <row r="24" spans="1:8" s="8" customFormat="1" x14ac:dyDescent="0.2">
      <c r="B24" s="53">
        <f t="shared" si="1"/>
        <v>7</v>
      </c>
      <c r="C24" s="63">
        <f t="shared" si="2"/>
        <v>64285.714285714283</v>
      </c>
      <c r="D24" s="62">
        <f>SUM(C$18:C24)</f>
        <v>417857.14285714278</v>
      </c>
      <c r="E24" s="63">
        <f t="shared" si="3"/>
        <v>24107.142857142855</v>
      </c>
      <c r="F24" s="62">
        <f>SUM(E$18:E24)</f>
        <v>441964.28571428568</v>
      </c>
      <c r="G24" s="63">
        <f t="shared" si="0"/>
        <v>40161.837329684058</v>
      </c>
      <c r="H24" s="69">
        <f>SUM(G$18:G24)</f>
        <v>429919.08133515797</v>
      </c>
    </row>
    <row r="25" spans="1:8" s="8" customFormat="1" ht="15" thickBot="1" x14ac:dyDescent="0.25">
      <c r="B25" s="85">
        <f t="shared" si="1"/>
        <v>8</v>
      </c>
      <c r="C25" s="86">
        <f>E8-E13-SUM(C18:C24)</f>
        <v>32142.857142857218</v>
      </c>
      <c r="D25" s="87">
        <f>SUM(C$18:C25)</f>
        <v>450000</v>
      </c>
      <c r="E25" s="86">
        <f t="shared" si="3"/>
        <v>8035.7142857142853</v>
      </c>
      <c r="F25" s="87">
        <f>SUM(E$18:E25)</f>
        <v>449999.99999999994</v>
      </c>
      <c r="G25" s="86">
        <f t="shared" si="0"/>
        <v>20080.918664842029</v>
      </c>
      <c r="H25" s="88">
        <f>SUM(G$18:G25)</f>
        <v>450000</v>
      </c>
    </row>
    <row r="26" spans="1:8" s="8" customFormat="1" ht="16.5" thickTop="1" thickBot="1" x14ac:dyDescent="0.3">
      <c r="B26" s="70" t="s">
        <v>12</v>
      </c>
      <c r="C26" s="71">
        <f>SUM(C18:C25)</f>
        <v>450000</v>
      </c>
      <c r="D26" s="72"/>
      <c r="E26" s="71">
        <f>SUM(E18:E25)</f>
        <v>449999.99999999994</v>
      </c>
      <c r="F26" s="72"/>
      <c r="G26" s="71">
        <f>SUM(G18:G25)</f>
        <v>450000</v>
      </c>
      <c r="H26" s="72"/>
    </row>
    <row r="27" spans="1:8" s="8" customFormat="1" ht="12.75" x14ac:dyDescent="0.2">
      <c r="B27" s="18"/>
      <c r="C27" s="18"/>
      <c r="D27" s="18"/>
      <c r="E27" s="18"/>
      <c r="F27" s="18"/>
      <c r="G27" s="18"/>
      <c r="H27" s="18"/>
    </row>
    <row r="28" spans="1:8" s="8" customFormat="1" ht="12.75" x14ac:dyDescent="0.2">
      <c r="B28" s="47" t="s">
        <v>13</v>
      </c>
      <c r="C28" s="2"/>
      <c r="D28" s="2"/>
      <c r="E28" s="2"/>
      <c r="F28" s="2"/>
      <c r="G28" s="2"/>
      <c r="H28" s="2"/>
    </row>
    <row r="29" spans="1:8" s="8" customFormat="1" ht="12.75" x14ac:dyDescent="0.2">
      <c r="B29"/>
      <c r="C29"/>
      <c r="D29"/>
      <c r="E29"/>
      <c r="F29"/>
      <c r="G29"/>
      <c r="H29" s="2"/>
    </row>
    <row r="30" spans="1:8" s="8" customFormat="1" ht="18" x14ac:dyDescent="0.25">
      <c r="B30" s="48" t="s">
        <v>14</v>
      </c>
      <c r="C30" s="48"/>
      <c r="D30" s="48"/>
      <c r="E30" s="48"/>
      <c r="F30" s="48"/>
      <c r="G30" s="48"/>
      <c r="H30" s="49"/>
    </row>
    <row r="31" spans="1:8" ht="30" x14ac:dyDescent="0.25">
      <c r="B31" s="44" t="s">
        <v>15</v>
      </c>
      <c r="C31" s="45" t="s">
        <v>9</v>
      </c>
      <c r="D31" s="45" t="s">
        <v>16</v>
      </c>
      <c r="E31" s="45" t="s">
        <v>11</v>
      </c>
      <c r="F31" s="45" t="s">
        <v>17</v>
      </c>
      <c r="G31" s="46" t="s">
        <v>18</v>
      </c>
      <c r="H31" s="46" t="s">
        <v>19</v>
      </c>
    </row>
    <row r="32" spans="1:8" x14ac:dyDescent="0.2">
      <c r="B32" s="90">
        <v>1</v>
      </c>
      <c r="C32" s="91">
        <f t="shared" ref="C32:C38" si="4">($E$8-$E$13)/$E$9</f>
        <v>64285.714285714283</v>
      </c>
      <c r="D32" s="91">
        <f t="shared" ref="D32:D39" si="5">($E$8-$E$13)*($E$9-B32+1)/($E$9*($E$9+1)/2)</f>
        <v>112500</v>
      </c>
      <c r="E32" s="91">
        <f>($E$8-E13)*$E$11*(E12/12)</f>
        <v>64285.714285714283</v>
      </c>
      <c r="F32" s="91">
        <f>$E$8-E13-E32</f>
        <v>385714.28571428574</v>
      </c>
      <c r="G32" s="92">
        <f>(($E$9*12)-E12)</f>
        <v>78</v>
      </c>
      <c r="H32" s="93" t="s">
        <v>20</v>
      </c>
    </row>
    <row r="33" spans="2:8" x14ac:dyDescent="0.2">
      <c r="B33" s="94">
        <f t="shared" ref="B33:B39" si="6">B32+1</f>
        <v>2</v>
      </c>
      <c r="C33" s="95">
        <f t="shared" si="4"/>
        <v>64285.714285714283</v>
      </c>
      <c r="D33" s="95">
        <f t="shared" si="5"/>
        <v>96428.571428571435</v>
      </c>
      <c r="E33" s="95">
        <f t="shared" ref="E33:E38" si="7">IF(H32 = "DB", F32*$E$11, F32/G32*12)</f>
        <v>110204.08163265306</v>
      </c>
      <c r="F33" s="95">
        <f t="shared" ref="F33:F39" si="8">F32-E33</f>
        <v>275510.20408163266</v>
      </c>
      <c r="G33" s="96">
        <f t="shared" ref="G33:G38" si="9">G32-12</f>
        <v>66</v>
      </c>
      <c r="H33" s="97" t="str">
        <f t="shared" ref="H33:H39" si="10">IF(H32 = "SL", "SL", IF(F32/G32*12&gt;=F32*$E$11, "SL", "DB"))</f>
        <v>DB</v>
      </c>
    </row>
    <row r="34" spans="2:8" x14ac:dyDescent="0.2">
      <c r="B34" s="98">
        <f t="shared" si="6"/>
        <v>3</v>
      </c>
      <c r="C34" s="99">
        <f t="shared" si="4"/>
        <v>64285.714285714283</v>
      </c>
      <c r="D34" s="99">
        <f t="shared" si="5"/>
        <v>80357.142857142855</v>
      </c>
      <c r="E34" s="99">
        <f t="shared" si="7"/>
        <v>78717.201166180763</v>
      </c>
      <c r="F34" s="99">
        <f t="shared" si="8"/>
        <v>196793.00291545189</v>
      </c>
      <c r="G34" s="100">
        <f t="shared" si="9"/>
        <v>54</v>
      </c>
      <c r="H34" s="101" t="str">
        <f t="shared" si="10"/>
        <v>DB</v>
      </c>
    </row>
    <row r="35" spans="2:8" x14ac:dyDescent="0.2">
      <c r="B35" s="94">
        <f t="shared" si="6"/>
        <v>4</v>
      </c>
      <c r="C35" s="95">
        <f t="shared" si="4"/>
        <v>64285.714285714283</v>
      </c>
      <c r="D35" s="95">
        <f t="shared" si="5"/>
        <v>64285.714285714283</v>
      </c>
      <c r="E35" s="95">
        <f t="shared" si="7"/>
        <v>56226.572261557681</v>
      </c>
      <c r="F35" s="95">
        <f t="shared" si="8"/>
        <v>140566.4306538942</v>
      </c>
      <c r="G35" s="96">
        <f t="shared" si="9"/>
        <v>42</v>
      </c>
      <c r="H35" s="97" t="str">
        <f t="shared" si="10"/>
        <v>DB</v>
      </c>
    </row>
    <row r="36" spans="2:8" x14ac:dyDescent="0.2">
      <c r="B36" s="98">
        <f t="shared" si="6"/>
        <v>5</v>
      </c>
      <c r="C36" s="99">
        <f t="shared" si="4"/>
        <v>64285.714285714283</v>
      </c>
      <c r="D36" s="99">
        <f t="shared" si="5"/>
        <v>48214.285714285717</v>
      </c>
      <c r="E36" s="99">
        <f t="shared" si="7"/>
        <v>40161.837329684058</v>
      </c>
      <c r="F36" s="99">
        <f t="shared" si="8"/>
        <v>100404.59332421015</v>
      </c>
      <c r="G36" s="100">
        <f t="shared" si="9"/>
        <v>30</v>
      </c>
      <c r="H36" s="101" t="str">
        <f t="shared" si="10"/>
        <v>SL</v>
      </c>
    </row>
    <row r="37" spans="2:8" x14ac:dyDescent="0.2">
      <c r="B37" s="94">
        <f t="shared" si="6"/>
        <v>6</v>
      </c>
      <c r="C37" s="95">
        <f t="shared" si="4"/>
        <v>64285.714285714283</v>
      </c>
      <c r="D37" s="95">
        <f t="shared" si="5"/>
        <v>32142.857142857141</v>
      </c>
      <c r="E37" s="95">
        <f t="shared" si="7"/>
        <v>40161.837329684058</v>
      </c>
      <c r="F37" s="95">
        <f t="shared" si="8"/>
        <v>60242.755994526087</v>
      </c>
      <c r="G37" s="96">
        <f t="shared" si="9"/>
        <v>18</v>
      </c>
      <c r="H37" s="97" t="str">
        <f t="shared" si="10"/>
        <v>SL</v>
      </c>
    </row>
    <row r="38" spans="2:8" x14ac:dyDescent="0.2">
      <c r="B38" s="98">
        <f t="shared" si="6"/>
        <v>7</v>
      </c>
      <c r="C38" s="99">
        <f t="shared" si="4"/>
        <v>64285.714285714283</v>
      </c>
      <c r="D38" s="99">
        <f t="shared" si="5"/>
        <v>16071.428571428571</v>
      </c>
      <c r="E38" s="99">
        <f t="shared" si="7"/>
        <v>40161.837329684058</v>
      </c>
      <c r="F38" s="99">
        <f t="shared" si="8"/>
        <v>20080.918664842029</v>
      </c>
      <c r="G38" s="100">
        <f t="shared" si="9"/>
        <v>6</v>
      </c>
      <c r="H38" s="101" t="str">
        <f t="shared" si="10"/>
        <v>SL</v>
      </c>
    </row>
    <row r="39" spans="2:8" ht="15" thickBot="1" x14ac:dyDescent="0.25">
      <c r="B39" s="102">
        <f t="shared" si="6"/>
        <v>8</v>
      </c>
      <c r="C39" s="103"/>
      <c r="D39" s="103">
        <f t="shared" si="5"/>
        <v>0</v>
      </c>
      <c r="E39" s="103">
        <f>F38</f>
        <v>20080.918664842029</v>
      </c>
      <c r="F39" s="103">
        <f t="shared" si="8"/>
        <v>0</v>
      </c>
      <c r="G39" s="104"/>
      <c r="H39" s="105" t="str">
        <f t="shared" si="10"/>
        <v>SL</v>
      </c>
    </row>
    <row r="40" spans="2:8" ht="15.75" thickTop="1" x14ac:dyDescent="0.25">
      <c r="B40" s="56" t="s">
        <v>12</v>
      </c>
      <c r="C40" s="64">
        <f>SUM(C32:C39)</f>
        <v>449999.99999999994</v>
      </c>
      <c r="D40" s="64">
        <f>SUM(D32:D39)</f>
        <v>450000</v>
      </c>
      <c r="E40" s="64">
        <f>SUM(E32:E39)</f>
        <v>450000</v>
      </c>
      <c r="F40" s="64"/>
      <c r="G40" s="65"/>
      <c r="H40" s="66"/>
    </row>
  </sheetData>
  <mergeCells count="3">
    <mergeCell ref="C16:D16"/>
    <mergeCell ref="E16:F16"/>
    <mergeCell ref="G16:H16"/>
  </mergeCells>
  <printOptions horizontalCentered="1"/>
  <pageMargins left="0.4" right="0.4" top="0.4" bottom="0.4" header="0.25" footer="0.25"/>
  <pageSetup orientation="landscape" cellComments="atEnd" r:id="rId1"/>
  <ignoredErrors>
    <ignoredError sqref="E18:E25 G18: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C99"/>
    <pageSetUpPr autoPageBreaks="0"/>
  </sheetPr>
  <dimension ref="A1:H46"/>
  <sheetViews>
    <sheetView showGridLines="0" zoomScaleNormal="100" workbookViewId="0"/>
  </sheetViews>
  <sheetFormatPr defaultRowHeight="14.25" x14ac:dyDescent="0.2"/>
  <cols>
    <col min="1" max="1" width="1.7109375" style="89" customWidth="1"/>
    <col min="2" max="2" width="10.28515625" style="89" customWidth="1"/>
    <col min="3" max="8" width="16.7109375" style="89" customWidth="1"/>
    <col min="9" max="16384" width="9.140625" style="89"/>
  </cols>
  <sheetData>
    <row r="1" spans="1:8" s="1" customFormat="1" ht="12.75" x14ac:dyDescent="0.2"/>
    <row r="2" spans="1:8" s="1" customFormat="1" ht="24" thickBot="1" x14ac:dyDescent="0.4">
      <c r="B2" s="41" t="str">
        <f>'5-Year Depreciation'!B2</f>
        <v>[Company Name]</v>
      </c>
      <c r="C2" s="38"/>
      <c r="D2" s="38"/>
      <c r="E2" s="38"/>
      <c r="F2" s="38"/>
      <c r="G2" s="38"/>
      <c r="H2" s="38"/>
    </row>
    <row r="3" spans="1:8" s="1" customFormat="1" ht="27" customHeight="1" thickTop="1" x14ac:dyDescent="0.2">
      <c r="B3" s="42" t="s">
        <v>27</v>
      </c>
      <c r="C3" s="42"/>
      <c r="D3" s="42"/>
      <c r="E3" s="42"/>
      <c r="F3" s="42"/>
      <c r="G3" s="42"/>
      <c r="H3" s="42"/>
    </row>
    <row r="4" spans="1:8" s="1" customFormat="1" x14ac:dyDescent="0.2">
      <c r="B4" s="57" t="s">
        <v>1</v>
      </c>
      <c r="C4" s="39"/>
      <c r="D4" s="39"/>
      <c r="E4" s="39"/>
      <c r="F4" s="39"/>
      <c r="G4" s="39"/>
      <c r="H4" s="39"/>
    </row>
    <row r="5" spans="1:8" s="1" customFormat="1" x14ac:dyDescent="0.2">
      <c r="B5" s="57" t="str">
        <f>'5-Year Depreciation'!B5</f>
        <v>[Property Name being calculated]</v>
      </c>
      <c r="C5" s="39"/>
      <c r="D5" s="39"/>
      <c r="E5" s="39"/>
      <c r="F5" s="39"/>
      <c r="G5" s="39"/>
      <c r="H5" s="39"/>
    </row>
    <row r="6" spans="1:8" s="1" customFormat="1" ht="12.75" x14ac:dyDescent="0.2">
      <c r="B6" s="2"/>
      <c r="C6" s="2"/>
      <c r="D6" s="2"/>
      <c r="E6" s="2"/>
      <c r="F6" s="2"/>
      <c r="G6" s="2"/>
      <c r="H6" s="2"/>
    </row>
    <row r="7" spans="1:8" s="1" customFormat="1" ht="12.75" x14ac:dyDescent="0.2">
      <c r="B7" s="3" t="s">
        <v>24</v>
      </c>
      <c r="C7" s="4"/>
      <c r="D7" s="4"/>
      <c r="E7" s="4"/>
      <c r="F7" s="5"/>
      <c r="G7" s="5"/>
      <c r="H7" s="5"/>
    </row>
    <row r="8" spans="1:8" s="8" customFormat="1" ht="12.75" x14ac:dyDescent="0.2">
      <c r="B8" s="27" t="s">
        <v>2</v>
      </c>
      <c r="C8" s="28"/>
      <c r="D8" s="28"/>
      <c r="E8" s="32">
        <f>'5-Year Depreciation'!PropertyCost</f>
        <v>500000</v>
      </c>
      <c r="F8" s="11"/>
      <c r="G8" s="9"/>
      <c r="H8" s="9"/>
    </row>
    <row r="9" spans="1:8" s="8" customFormat="1" ht="12.75" x14ac:dyDescent="0.2">
      <c r="B9" s="29" t="s">
        <v>3</v>
      </c>
      <c r="C9" s="21"/>
      <c r="D9" s="21"/>
      <c r="E9" s="110">
        <v>10</v>
      </c>
      <c r="F9" s="12"/>
      <c r="G9" s="9"/>
      <c r="H9" s="9"/>
    </row>
    <row r="10" spans="1:8" s="8" customFormat="1" ht="12.75" x14ac:dyDescent="0.2">
      <c r="B10" s="29" t="s">
        <v>4</v>
      </c>
      <c r="C10" s="21"/>
      <c r="D10" s="21"/>
      <c r="E10" s="34">
        <f>'5-Year Depreciation'!DeclineType</f>
        <v>2</v>
      </c>
      <c r="F10" s="13"/>
      <c r="G10" s="9"/>
      <c r="H10" s="9"/>
    </row>
    <row r="11" spans="1:8" s="8" customFormat="1" ht="12.75" x14ac:dyDescent="0.2">
      <c r="B11" s="29" t="s">
        <v>5</v>
      </c>
      <c r="C11" s="21"/>
      <c r="D11" s="21"/>
      <c r="E11" s="43">
        <f>1/E9*E10</f>
        <v>0.2</v>
      </c>
      <c r="F11" s="14"/>
      <c r="G11" s="9"/>
      <c r="H11" s="9"/>
    </row>
    <row r="12" spans="1:8" s="8" customFormat="1" ht="12.75" x14ac:dyDescent="0.2">
      <c r="B12" s="29" t="s">
        <v>6</v>
      </c>
      <c r="C12" s="21"/>
      <c r="D12" s="21"/>
      <c r="E12" s="33">
        <f>'5-Year Depreciation'!MonthsInFirstYear</f>
        <v>6</v>
      </c>
      <c r="F12" s="15"/>
      <c r="G12" s="16"/>
      <c r="H12" s="9"/>
    </row>
    <row r="13" spans="1:8" s="8" customFormat="1" ht="12.75" x14ac:dyDescent="0.2">
      <c r="B13" s="30" t="s">
        <v>7</v>
      </c>
      <c r="C13" s="31"/>
      <c r="D13" s="31"/>
      <c r="E13" s="35">
        <f>'5-Year Depreciation'!SalvageValue</f>
        <v>50000</v>
      </c>
      <c r="F13" s="17"/>
      <c r="G13" s="9"/>
      <c r="H13" s="9"/>
    </row>
    <row r="14" spans="1:8" s="8" customFormat="1" ht="12.75" x14ac:dyDescent="0.2">
      <c r="B14" s="10"/>
      <c r="C14" s="10"/>
      <c r="D14" s="10"/>
      <c r="E14" s="10"/>
      <c r="F14" s="9"/>
      <c r="G14" s="9"/>
      <c r="H14" s="9"/>
    </row>
    <row r="15" spans="1:8" s="1" customFormat="1" ht="18.75" thickBot="1" x14ac:dyDescent="0.3">
      <c r="A15"/>
      <c r="B15"/>
      <c r="C15"/>
      <c r="D15"/>
      <c r="E15"/>
      <c r="F15"/>
      <c r="G15"/>
      <c r="H15" s="40" t="str">
        <f>B2&amp;"  CONFIDENTIAL"</f>
        <v>[Company Name]  CONFIDENTIAL</v>
      </c>
    </row>
    <row r="16" spans="1:8" s="1" customFormat="1" ht="12.75" x14ac:dyDescent="0.2">
      <c r="A16"/>
      <c r="B16"/>
      <c r="C16" s="111" t="s">
        <v>9</v>
      </c>
      <c r="D16" s="112"/>
      <c r="E16" s="111" t="s">
        <v>10</v>
      </c>
      <c r="F16" s="112"/>
      <c r="G16" s="111" t="s">
        <v>11</v>
      </c>
      <c r="H16" s="112"/>
    </row>
    <row r="17" spans="1:8" s="1" customFormat="1" ht="30" x14ac:dyDescent="0.25">
      <c r="A17"/>
      <c r="B17" s="50" t="s">
        <v>8</v>
      </c>
      <c r="C17" s="36" t="s">
        <v>22</v>
      </c>
      <c r="D17" s="37" t="s">
        <v>23</v>
      </c>
      <c r="E17" s="36" t="s">
        <v>22</v>
      </c>
      <c r="F17" s="37" t="s">
        <v>23</v>
      </c>
      <c r="G17" s="36" t="s">
        <v>22</v>
      </c>
      <c r="H17" s="37" t="s">
        <v>23</v>
      </c>
    </row>
    <row r="18" spans="1:8" s="8" customFormat="1" x14ac:dyDescent="0.2">
      <c r="B18" s="73">
        <v>1</v>
      </c>
      <c r="C18" s="74">
        <f>C35*($E$12/12)</f>
        <v>22500</v>
      </c>
      <c r="D18" s="75">
        <f>SUM(C$18:C18)</f>
        <v>22500</v>
      </c>
      <c r="E18" s="74">
        <f>D35*($E$12/12)</f>
        <v>40909.090909090912</v>
      </c>
      <c r="F18" s="75">
        <f>SUM(E$18:E18)</f>
        <v>40909.090909090912</v>
      </c>
      <c r="G18" s="74">
        <f t="shared" ref="G18:G28" si="0">E35</f>
        <v>45000</v>
      </c>
      <c r="H18" s="76">
        <f>SUM(G$18:G18)</f>
        <v>45000</v>
      </c>
    </row>
    <row r="19" spans="1:8" s="8" customFormat="1" x14ac:dyDescent="0.2">
      <c r="B19" s="77">
        <f t="shared" ref="B19:B28" si="1">B18+1</f>
        <v>2</v>
      </c>
      <c r="C19" s="60">
        <f t="shared" ref="C19:C27" si="2">C36</f>
        <v>45000</v>
      </c>
      <c r="D19" s="61">
        <f>SUM(C$18:C19)</f>
        <v>67500</v>
      </c>
      <c r="E19" s="60">
        <f t="shared" ref="E19:E28" si="3">D35*((12-$E$12)/12)+D36*($E$12/12)</f>
        <v>77727.272727272735</v>
      </c>
      <c r="F19" s="61">
        <f>SUM(E$18:E19)</f>
        <v>118636.36363636365</v>
      </c>
      <c r="G19" s="60">
        <f t="shared" si="0"/>
        <v>81000</v>
      </c>
      <c r="H19" s="78">
        <f>SUM(G$18:G19)</f>
        <v>126000</v>
      </c>
    </row>
    <row r="20" spans="1:8" s="8" customFormat="1" x14ac:dyDescent="0.2">
      <c r="B20" s="79">
        <f t="shared" si="1"/>
        <v>3</v>
      </c>
      <c r="C20" s="63">
        <f t="shared" si="2"/>
        <v>45000</v>
      </c>
      <c r="D20" s="62">
        <f>SUM(C$18:C20)</f>
        <v>112500</v>
      </c>
      <c r="E20" s="63">
        <f t="shared" si="3"/>
        <v>69545.454545454544</v>
      </c>
      <c r="F20" s="62">
        <f>SUM(E$18:E20)</f>
        <v>188181.81818181818</v>
      </c>
      <c r="G20" s="63">
        <f t="shared" si="0"/>
        <v>64800</v>
      </c>
      <c r="H20" s="80">
        <f>SUM(G$18:G20)</f>
        <v>190800</v>
      </c>
    </row>
    <row r="21" spans="1:8" s="8" customFormat="1" x14ac:dyDescent="0.2">
      <c r="B21" s="77">
        <f t="shared" si="1"/>
        <v>4</v>
      </c>
      <c r="C21" s="60">
        <f t="shared" si="2"/>
        <v>45000</v>
      </c>
      <c r="D21" s="61">
        <f>SUM(C$18:C21)</f>
        <v>157500</v>
      </c>
      <c r="E21" s="60">
        <f t="shared" si="3"/>
        <v>61363.636363636368</v>
      </c>
      <c r="F21" s="61">
        <f>SUM(E$18:E21)</f>
        <v>249545.45454545453</v>
      </c>
      <c r="G21" s="60">
        <f t="shared" si="0"/>
        <v>51840</v>
      </c>
      <c r="H21" s="78">
        <f>SUM(G$18:G21)</f>
        <v>242640</v>
      </c>
    </row>
    <row r="22" spans="1:8" s="8" customFormat="1" x14ac:dyDescent="0.2">
      <c r="B22" s="79">
        <f t="shared" si="1"/>
        <v>5</v>
      </c>
      <c r="C22" s="63">
        <f t="shared" si="2"/>
        <v>45000</v>
      </c>
      <c r="D22" s="62">
        <f>SUM(C$18:C22)</f>
        <v>202500</v>
      </c>
      <c r="E22" s="63">
        <f t="shared" si="3"/>
        <v>53181.818181818177</v>
      </c>
      <c r="F22" s="62">
        <f>SUM(E$18:E22)</f>
        <v>302727.27272727271</v>
      </c>
      <c r="G22" s="63">
        <f t="shared" si="0"/>
        <v>41472</v>
      </c>
      <c r="H22" s="80">
        <f>SUM(G$18:G22)</f>
        <v>284112</v>
      </c>
    </row>
    <row r="23" spans="1:8" s="8" customFormat="1" x14ac:dyDescent="0.2">
      <c r="B23" s="77">
        <f t="shared" si="1"/>
        <v>6</v>
      </c>
      <c r="C23" s="60">
        <f t="shared" si="2"/>
        <v>45000</v>
      </c>
      <c r="D23" s="61">
        <f>SUM(C$18:C23)</f>
        <v>247500</v>
      </c>
      <c r="E23" s="60">
        <f t="shared" si="3"/>
        <v>45000</v>
      </c>
      <c r="F23" s="61">
        <f>SUM(E$18:E23)</f>
        <v>347727.27272727271</v>
      </c>
      <c r="G23" s="60">
        <f t="shared" si="0"/>
        <v>33177.599999999999</v>
      </c>
      <c r="H23" s="78">
        <f>SUM(G$18:G23)</f>
        <v>317289.59999999998</v>
      </c>
    </row>
    <row r="24" spans="1:8" s="8" customFormat="1" x14ac:dyDescent="0.2">
      <c r="B24" s="79">
        <f t="shared" si="1"/>
        <v>7</v>
      </c>
      <c r="C24" s="63">
        <f t="shared" si="2"/>
        <v>45000</v>
      </c>
      <c r="D24" s="62">
        <f>SUM(C$18:C24)</f>
        <v>292500</v>
      </c>
      <c r="E24" s="63">
        <f t="shared" si="3"/>
        <v>36818.181818181823</v>
      </c>
      <c r="F24" s="62">
        <f>SUM(E$18:E24)</f>
        <v>384545.45454545453</v>
      </c>
      <c r="G24" s="63">
        <f t="shared" si="0"/>
        <v>29491.199999999997</v>
      </c>
      <c r="H24" s="80">
        <f>SUM(G$18:G24)</f>
        <v>346780.8</v>
      </c>
    </row>
    <row r="25" spans="1:8" s="8" customFormat="1" x14ac:dyDescent="0.2">
      <c r="B25" s="77">
        <f t="shared" si="1"/>
        <v>8</v>
      </c>
      <c r="C25" s="60">
        <f t="shared" si="2"/>
        <v>45000</v>
      </c>
      <c r="D25" s="61">
        <f>SUM(C$18:C25)</f>
        <v>337500</v>
      </c>
      <c r="E25" s="60">
        <f t="shared" si="3"/>
        <v>28636.363636363636</v>
      </c>
      <c r="F25" s="61">
        <f>SUM(E$18:E25)</f>
        <v>413181.81818181818</v>
      </c>
      <c r="G25" s="60">
        <f t="shared" si="0"/>
        <v>29491.199999999997</v>
      </c>
      <c r="H25" s="78">
        <f>SUM(G$18:G25)</f>
        <v>376272</v>
      </c>
    </row>
    <row r="26" spans="1:8" s="8" customFormat="1" x14ac:dyDescent="0.2">
      <c r="B26" s="79">
        <f t="shared" si="1"/>
        <v>9</v>
      </c>
      <c r="C26" s="63">
        <f t="shared" si="2"/>
        <v>45000</v>
      </c>
      <c r="D26" s="62">
        <f>SUM(C$18:C26)</f>
        <v>382500</v>
      </c>
      <c r="E26" s="63">
        <f t="shared" si="3"/>
        <v>20454.545454545456</v>
      </c>
      <c r="F26" s="62">
        <f>SUM(E$18:E26)</f>
        <v>433636.36363636365</v>
      </c>
      <c r="G26" s="63">
        <f t="shared" si="0"/>
        <v>29491.199999999997</v>
      </c>
      <c r="H26" s="80">
        <f>SUM(G$18:G26)</f>
        <v>405763.2</v>
      </c>
    </row>
    <row r="27" spans="1:8" s="8" customFormat="1" x14ac:dyDescent="0.2">
      <c r="B27" s="77">
        <f t="shared" si="1"/>
        <v>10</v>
      </c>
      <c r="C27" s="60">
        <f t="shared" si="2"/>
        <v>45000</v>
      </c>
      <c r="D27" s="61">
        <f>SUM(C$18:C27)</f>
        <v>427500</v>
      </c>
      <c r="E27" s="60">
        <f t="shared" si="3"/>
        <v>12272.727272727272</v>
      </c>
      <c r="F27" s="61">
        <f>SUM(E$18:E27)</f>
        <v>445909.09090909094</v>
      </c>
      <c r="G27" s="60">
        <f t="shared" si="0"/>
        <v>29491.200000000004</v>
      </c>
      <c r="H27" s="78">
        <f>SUM(G$18:G27)</f>
        <v>435254.4</v>
      </c>
    </row>
    <row r="28" spans="1:8" s="8" customFormat="1" ht="15" thickBot="1" x14ac:dyDescent="0.25">
      <c r="B28" s="81">
        <f t="shared" si="1"/>
        <v>11</v>
      </c>
      <c r="C28" s="82">
        <f>E8-E13-SUM(C18:C27)</f>
        <v>22500</v>
      </c>
      <c r="D28" s="83">
        <f>SUM(C$18:C28)</f>
        <v>450000</v>
      </c>
      <c r="E28" s="82">
        <f t="shared" si="3"/>
        <v>4090.909090909091</v>
      </c>
      <c r="F28" s="83">
        <f>SUM(E$18:E28)</f>
        <v>450000.00000000006</v>
      </c>
      <c r="G28" s="82">
        <f t="shared" si="0"/>
        <v>14745.599999999999</v>
      </c>
      <c r="H28" s="84">
        <f>SUM(G$18:G28)</f>
        <v>450000</v>
      </c>
    </row>
    <row r="29" spans="1:8" s="8" customFormat="1" ht="16.5" thickTop="1" thickBot="1" x14ac:dyDescent="0.3">
      <c r="B29" s="70" t="s">
        <v>12</v>
      </c>
      <c r="C29" s="71">
        <f>SUM(C18:C28)</f>
        <v>450000</v>
      </c>
      <c r="D29" s="72"/>
      <c r="E29" s="71">
        <f>SUM(E18:E28)</f>
        <v>450000.00000000006</v>
      </c>
      <c r="F29" s="72"/>
      <c r="G29" s="71">
        <f>SUM(G18:G28)</f>
        <v>450000</v>
      </c>
      <c r="H29" s="72"/>
    </row>
    <row r="30" spans="1:8" s="8" customFormat="1" ht="12.75" x14ac:dyDescent="0.2">
      <c r="B30" s="18"/>
      <c r="C30" s="18"/>
      <c r="D30" s="18"/>
      <c r="E30" s="18"/>
      <c r="F30" s="18"/>
      <c r="G30" s="18"/>
      <c r="H30" s="18"/>
    </row>
    <row r="31" spans="1:8" s="8" customFormat="1" ht="12.75" x14ac:dyDescent="0.2">
      <c r="B31" s="47" t="s">
        <v>13</v>
      </c>
      <c r="C31" s="2"/>
      <c r="D31" s="2"/>
      <c r="E31" s="2"/>
      <c r="F31" s="2"/>
      <c r="G31" s="2"/>
      <c r="H31" s="2"/>
    </row>
    <row r="32" spans="1:8" s="8" customFormat="1" ht="12.75" x14ac:dyDescent="0.2">
      <c r="B32"/>
      <c r="C32"/>
      <c r="D32"/>
      <c r="E32"/>
      <c r="F32"/>
      <c r="G32"/>
      <c r="H32" s="2"/>
    </row>
    <row r="33" spans="2:8" s="8" customFormat="1" ht="18" x14ac:dyDescent="0.25">
      <c r="B33" s="48" t="s">
        <v>14</v>
      </c>
      <c r="C33" s="48"/>
      <c r="D33" s="48"/>
      <c r="E33" s="48"/>
      <c r="F33" s="48"/>
      <c r="G33" s="48"/>
      <c r="H33" s="49"/>
    </row>
    <row r="34" spans="2:8" ht="30" x14ac:dyDescent="0.25">
      <c r="B34" s="44" t="s">
        <v>15</v>
      </c>
      <c r="C34" s="45" t="s">
        <v>9</v>
      </c>
      <c r="D34" s="45" t="s">
        <v>16</v>
      </c>
      <c r="E34" s="45" t="s">
        <v>11</v>
      </c>
      <c r="F34" s="45" t="s">
        <v>17</v>
      </c>
      <c r="G34" s="46" t="s">
        <v>18</v>
      </c>
      <c r="H34" s="46" t="s">
        <v>19</v>
      </c>
    </row>
    <row r="35" spans="2:8" x14ac:dyDescent="0.2">
      <c r="B35" s="90">
        <v>1</v>
      </c>
      <c r="C35" s="91">
        <f t="shared" ref="C35:C44" si="4">($E$8-$E$13)/$E$9</f>
        <v>45000</v>
      </c>
      <c r="D35" s="91">
        <f t="shared" ref="D35:D45" si="5">($E$8-$E$13)*($E$9-B35+1)/($E$9*($E$9+1)/2)</f>
        <v>81818.181818181823</v>
      </c>
      <c r="E35" s="91">
        <f>(($E$8-$E$13)*$E$11)*E12/12</f>
        <v>45000</v>
      </c>
      <c r="F35" s="91">
        <f>$E$8-E13-E35</f>
        <v>405000</v>
      </c>
      <c r="G35" s="92">
        <f>(($E$9*12)-E12)</f>
        <v>114</v>
      </c>
      <c r="H35" s="93" t="s">
        <v>20</v>
      </c>
    </row>
    <row r="36" spans="2:8" x14ac:dyDescent="0.2">
      <c r="B36" s="94">
        <f t="shared" ref="B36:B45" si="6">B35+1</f>
        <v>2</v>
      </c>
      <c r="C36" s="95">
        <f t="shared" si="4"/>
        <v>45000</v>
      </c>
      <c r="D36" s="95">
        <f t="shared" si="5"/>
        <v>73636.363636363632</v>
      </c>
      <c r="E36" s="95">
        <f t="shared" ref="E36:E44" si="7">IF(H36 = "DB", F35 * $E$11, F35/G35*12)</f>
        <v>81000</v>
      </c>
      <c r="F36" s="95">
        <f t="shared" ref="F36:F45" si="8">F35-E36</f>
        <v>324000</v>
      </c>
      <c r="G36" s="96">
        <f t="shared" ref="G36:G44" si="9">G35-12</f>
        <v>102</v>
      </c>
      <c r="H36" s="97" t="str">
        <f t="shared" ref="H36:H45" si="10">IF(H35 = "SL", "SL", IF(F35/G35*12&gt;=F35*$E$11, "SL", "DB"))</f>
        <v>DB</v>
      </c>
    </row>
    <row r="37" spans="2:8" x14ac:dyDescent="0.2">
      <c r="B37" s="98">
        <f t="shared" si="6"/>
        <v>3</v>
      </c>
      <c r="C37" s="99">
        <f t="shared" si="4"/>
        <v>45000</v>
      </c>
      <c r="D37" s="99">
        <f t="shared" si="5"/>
        <v>65454.545454545456</v>
      </c>
      <c r="E37" s="99">
        <f t="shared" si="7"/>
        <v>64800</v>
      </c>
      <c r="F37" s="99">
        <f t="shared" si="8"/>
        <v>259200</v>
      </c>
      <c r="G37" s="100">
        <f t="shared" si="9"/>
        <v>90</v>
      </c>
      <c r="H37" s="101" t="str">
        <f t="shared" si="10"/>
        <v>DB</v>
      </c>
    </row>
    <row r="38" spans="2:8" x14ac:dyDescent="0.2">
      <c r="B38" s="94">
        <f t="shared" si="6"/>
        <v>4</v>
      </c>
      <c r="C38" s="95">
        <f t="shared" si="4"/>
        <v>45000</v>
      </c>
      <c r="D38" s="95">
        <f t="shared" si="5"/>
        <v>57272.727272727272</v>
      </c>
      <c r="E38" s="95">
        <f t="shared" si="7"/>
        <v>51840</v>
      </c>
      <c r="F38" s="95">
        <f t="shared" si="8"/>
        <v>207360</v>
      </c>
      <c r="G38" s="96">
        <f t="shared" si="9"/>
        <v>78</v>
      </c>
      <c r="H38" s="97" t="str">
        <f t="shared" si="10"/>
        <v>DB</v>
      </c>
    </row>
    <row r="39" spans="2:8" x14ac:dyDescent="0.2">
      <c r="B39" s="98">
        <f t="shared" si="6"/>
        <v>5</v>
      </c>
      <c r="C39" s="99">
        <f t="shared" si="4"/>
        <v>45000</v>
      </c>
      <c r="D39" s="99">
        <f t="shared" si="5"/>
        <v>49090.909090909088</v>
      </c>
      <c r="E39" s="99">
        <f t="shared" si="7"/>
        <v>41472</v>
      </c>
      <c r="F39" s="99">
        <f t="shared" si="8"/>
        <v>165888</v>
      </c>
      <c r="G39" s="100">
        <f t="shared" si="9"/>
        <v>66</v>
      </c>
      <c r="H39" s="101" t="str">
        <f t="shared" si="10"/>
        <v>DB</v>
      </c>
    </row>
    <row r="40" spans="2:8" x14ac:dyDescent="0.2">
      <c r="B40" s="94">
        <f t="shared" si="6"/>
        <v>6</v>
      </c>
      <c r="C40" s="95">
        <f t="shared" si="4"/>
        <v>45000</v>
      </c>
      <c r="D40" s="95">
        <f t="shared" si="5"/>
        <v>40909.090909090912</v>
      </c>
      <c r="E40" s="95">
        <f t="shared" si="7"/>
        <v>33177.599999999999</v>
      </c>
      <c r="F40" s="95">
        <f t="shared" si="8"/>
        <v>132710.39999999999</v>
      </c>
      <c r="G40" s="96">
        <f t="shared" si="9"/>
        <v>54</v>
      </c>
      <c r="H40" s="97" t="str">
        <f t="shared" si="10"/>
        <v>DB</v>
      </c>
    </row>
    <row r="41" spans="2:8" x14ac:dyDescent="0.2">
      <c r="B41" s="98">
        <f t="shared" si="6"/>
        <v>7</v>
      </c>
      <c r="C41" s="99">
        <f t="shared" si="4"/>
        <v>45000</v>
      </c>
      <c r="D41" s="99">
        <f t="shared" si="5"/>
        <v>32727.272727272728</v>
      </c>
      <c r="E41" s="99">
        <f t="shared" si="7"/>
        <v>29491.199999999997</v>
      </c>
      <c r="F41" s="99">
        <f t="shared" si="8"/>
        <v>103219.2</v>
      </c>
      <c r="G41" s="100">
        <f t="shared" si="9"/>
        <v>42</v>
      </c>
      <c r="H41" s="101" t="str">
        <f t="shared" si="10"/>
        <v>SL</v>
      </c>
    </row>
    <row r="42" spans="2:8" x14ac:dyDescent="0.2">
      <c r="B42" s="94">
        <f t="shared" si="6"/>
        <v>8</v>
      </c>
      <c r="C42" s="95">
        <f t="shared" si="4"/>
        <v>45000</v>
      </c>
      <c r="D42" s="95">
        <f t="shared" si="5"/>
        <v>24545.454545454544</v>
      </c>
      <c r="E42" s="95">
        <f t="shared" si="7"/>
        <v>29491.199999999997</v>
      </c>
      <c r="F42" s="95">
        <f t="shared" si="8"/>
        <v>73728</v>
      </c>
      <c r="G42" s="96">
        <f t="shared" si="9"/>
        <v>30</v>
      </c>
      <c r="H42" s="97" t="str">
        <f t="shared" si="10"/>
        <v>SL</v>
      </c>
    </row>
    <row r="43" spans="2:8" x14ac:dyDescent="0.2">
      <c r="B43" s="98">
        <f t="shared" si="6"/>
        <v>9</v>
      </c>
      <c r="C43" s="99">
        <f t="shared" si="4"/>
        <v>45000</v>
      </c>
      <c r="D43" s="99">
        <f t="shared" si="5"/>
        <v>16363.636363636364</v>
      </c>
      <c r="E43" s="99">
        <f t="shared" si="7"/>
        <v>29491.199999999997</v>
      </c>
      <c r="F43" s="99">
        <f t="shared" si="8"/>
        <v>44236.800000000003</v>
      </c>
      <c r="G43" s="100">
        <f t="shared" si="9"/>
        <v>18</v>
      </c>
      <c r="H43" s="101" t="str">
        <f t="shared" si="10"/>
        <v>SL</v>
      </c>
    </row>
    <row r="44" spans="2:8" x14ac:dyDescent="0.2">
      <c r="B44" s="94">
        <f t="shared" si="6"/>
        <v>10</v>
      </c>
      <c r="C44" s="95">
        <f t="shared" si="4"/>
        <v>45000</v>
      </c>
      <c r="D44" s="95">
        <f t="shared" si="5"/>
        <v>8181.818181818182</v>
      </c>
      <c r="E44" s="95">
        <f t="shared" si="7"/>
        <v>29491.200000000004</v>
      </c>
      <c r="F44" s="95">
        <f t="shared" si="8"/>
        <v>14745.599999999999</v>
      </c>
      <c r="G44" s="96">
        <f t="shared" si="9"/>
        <v>6</v>
      </c>
      <c r="H44" s="97" t="str">
        <f t="shared" si="10"/>
        <v>SL</v>
      </c>
    </row>
    <row r="45" spans="2:8" ht="15" thickBot="1" x14ac:dyDescent="0.25">
      <c r="B45" s="106">
        <f t="shared" si="6"/>
        <v>11</v>
      </c>
      <c r="C45" s="107"/>
      <c r="D45" s="107">
        <f t="shared" si="5"/>
        <v>0</v>
      </c>
      <c r="E45" s="107">
        <f>F44</f>
        <v>14745.599999999999</v>
      </c>
      <c r="F45" s="107">
        <f t="shared" si="8"/>
        <v>0</v>
      </c>
      <c r="G45" s="108"/>
      <c r="H45" s="109" t="str">
        <f t="shared" si="10"/>
        <v>SL</v>
      </c>
    </row>
    <row r="46" spans="2:8" ht="15.75" thickTop="1" x14ac:dyDescent="0.25">
      <c r="B46" s="56" t="s">
        <v>12</v>
      </c>
      <c r="C46" s="64">
        <f>SUM(C35:C45)</f>
        <v>450000</v>
      </c>
      <c r="D46" s="64">
        <f>SUM(D35:D45)</f>
        <v>450000</v>
      </c>
      <c r="E46" s="64">
        <f>SUM(E35:E45)</f>
        <v>450000</v>
      </c>
      <c r="F46" s="64"/>
      <c r="G46" s="65"/>
      <c r="H46" s="66"/>
    </row>
  </sheetData>
  <mergeCells count="3">
    <mergeCell ref="C16:D16"/>
    <mergeCell ref="E16:F16"/>
    <mergeCell ref="G16:H16"/>
  </mergeCells>
  <printOptions horizontalCentered="1"/>
  <pageMargins left="0.4" right="0.4" top="0.4" bottom="0.4" header="0.25" footer="0.25"/>
  <pageSetup orientation="landscape" cellComments="atEnd" r:id="rId1"/>
  <ignoredErrors>
    <ignoredError sqref="E18:E28 G18:G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CCCFF"/>
    <pageSetUpPr autoPageBreaks="0"/>
  </sheetPr>
  <dimension ref="A1:H56"/>
  <sheetViews>
    <sheetView showGridLines="0" zoomScaleNormal="100" workbookViewId="0"/>
  </sheetViews>
  <sheetFormatPr defaultRowHeight="14.25" x14ac:dyDescent="0.2"/>
  <cols>
    <col min="1" max="1" width="1.7109375" style="89" customWidth="1"/>
    <col min="2" max="2" width="10.28515625" style="89" customWidth="1"/>
    <col min="3" max="8" width="16.7109375" style="89" customWidth="1"/>
    <col min="9" max="16384" width="9.140625" style="89"/>
  </cols>
  <sheetData>
    <row r="1" spans="1:8" s="1" customFormat="1" ht="12.75" x14ac:dyDescent="0.2"/>
    <row r="2" spans="1:8" s="1" customFormat="1" ht="24" thickBot="1" x14ac:dyDescent="0.4">
      <c r="B2" s="41" t="str">
        <f>'5-Year Depreciation'!B2</f>
        <v>[Company Name]</v>
      </c>
      <c r="C2" s="38"/>
      <c r="D2" s="38"/>
      <c r="E2" s="38"/>
      <c r="F2" s="38"/>
      <c r="G2" s="38"/>
      <c r="H2" s="38"/>
    </row>
    <row r="3" spans="1:8" s="1" customFormat="1" ht="27" customHeight="1" thickTop="1" x14ac:dyDescent="0.2">
      <c r="B3" s="42" t="s">
        <v>28</v>
      </c>
      <c r="C3" s="42"/>
      <c r="D3" s="42"/>
      <c r="E3" s="42"/>
      <c r="F3" s="42"/>
      <c r="G3" s="42"/>
      <c r="H3" s="42"/>
    </row>
    <row r="4" spans="1:8" s="1" customFormat="1" x14ac:dyDescent="0.2">
      <c r="B4" s="57" t="s">
        <v>1</v>
      </c>
      <c r="C4" s="39"/>
      <c r="D4" s="39"/>
      <c r="E4" s="39"/>
      <c r="F4" s="39"/>
      <c r="G4" s="39"/>
      <c r="H4" s="39"/>
    </row>
    <row r="5" spans="1:8" s="1" customFormat="1" x14ac:dyDescent="0.2">
      <c r="B5" s="57" t="str">
        <f>'5-Year Depreciation'!B5</f>
        <v>[Property Name being calculated]</v>
      </c>
      <c r="C5" s="39"/>
      <c r="D5" s="39"/>
      <c r="E5" s="39"/>
      <c r="F5" s="39"/>
      <c r="G5" s="39"/>
      <c r="H5" s="39"/>
    </row>
    <row r="6" spans="1:8" s="1" customFormat="1" ht="12.75" x14ac:dyDescent="0.2">
      <c r="B6" s="2"/>
      <c r="C6" s="2"/>
      <c r="D6" s="2"/>
      <c r="E6" s="2"/>
      <c r="F6" s="2"/>
      <c r="G6" s="2"/>
      <c r="H6" s="2"/>
    </row>
    <row r="7" spans="1:8" s="1" customFormat="1" ht="12.75" x14ac:dyDescent="0.2">
      <c r="B7" s="3" t="s">
        <v>24</v>
      </c>
      <c r="C7" s="4"/>
      <c r="D7" s="4"/>
      <c r="E7" s="4"/>
      <c r="F7" s="5"/>
      <c r="G7" s="5"/>
      <c r="H7" s="5"/>
    </row>
    <row r="8" spans="1:8" s="8" customFormat="1" ht="12.75" x14ac:dyDescent="0.2">
      <c r="B8" s="27" t="s">
        <v>2</v>
      </c>
      <c r="C8" s="28"/>
      <c r="D8" s="28"/>
      <c r="E8" s="32">
        <f>'5-Year Depreciation'!PropertyCost</f>
        <v>500000</v>
      </c>
      <c r="F8" s="11"/>
      <c r="G8" s="9"/>
      <c r="H8" s="9"/>
    </row>
    <row r="9" spans="1:8" s="8" customFormat="1" ht="12.75" x14ac:dyDescent="0.2">
      <c r="B9" s="29" t="s">
        <v>3</v>
      </c>
      <c r="C9" s="21"/>
      <c r="D9" s="21"/>
      <c r="E9" s="110">
        <v>15</v>
      </c>
      <c r="F9" s="12"/>
      <c r="G9" s="9"/>
      <c r="H9" s="9"/>
    </row>
    <row r="10" spans="1:8" s="8" customFormat="1" ht="12.75" x14ac:dyDescent="0.2">
      <c r="B10" s="29" t="s">
        <v>4</v>
      </c>
      <c r="C10" s="21"/>
      <c r="D10" s="21"/>
      <c r="E10" s="34">
        <f>'5-Year Depreciation'!DeclineType</f>
        <v>2</v>
      </c>
      <c r="F10" s="13"/>
      <c r="G10" s="9"/>
      <c r="H10" s="9"/>
    </row>
    <row r="11" spans="1:8" s="8" customFormat="1" ht="12.75" x14ac:dyDescent="0.2">
      <c r="B11" s="29" t="s">
        <v>5</v>
      </c>
      <c r="C11" s="21"/>
      <c r="D11" s="21"/>
      <c r="E11" s="43">
        <f>1/E9*E10</f>
        <v>0.13333333333333333</v>
      </c>
      <c r="F11" s="14"/>
      <c r="G11" s="9"/>
      <c r="H11" s="9"/>
    </row>
    <row r="12" spans="1:8" s="8" customFormat="1" ht="12.75" x14ac:dyDescent="0.2">
      <c r="B12" s="29" t="s">
        <v>6</v>
      </c>
      <c r="C12" s="21"/>
      <c r="D12" s="21"/>
      <c r="E12" s="33">
        <f>'5-Year Depreciation'!MonthsInFirstYear</f>
        <v>6</v>
      </c>
      <c r="F12" s="15"/>
      <c r="G12" s="16"/>
      <c r="H12" s="9"/>
    </row>
    <row r="13" spans="1:8" s="8" customFormat="1" ht="12.75" x14ac:dyDescent="0.2">
      <c r="B13" s="30" t="s">
        <v>7</v>
      </c>
      <c r="C13" s="31"/>
      <c r="D13" s="31"/>
      <c r="E13" s="35">
        <f>'5-Year Depreciation'!SalvageValue</f>
        <v>50000</v>
      </c>
      <c r="F13" s="17"/>
      <c r="G13" s="9"/>
      <c r="H13" s="9"/>
    </row>
    <row r="14" spans="1:8" s="8" customFormat="1" ht="12.75" x14ac:dyDescent="0.2">
      <c r="B14" s="21"/>
      <c r="C14" s="21"/>
      <c r="D14" s="21"/>
      <c r="E14" s="54"/>
      <c r="F14" s="55"/>
      <c r="G14" s="9"/>
      <c r="H14" s="9"/>
    </row>
    <row r="15" spans="1:8" s="1" customFormat="1" ht="18.75" thickBot="1" x14ac:dyDescent="0.3">
      <c r="A15"/>
      <c r="B15"/>
      <c r="C15"/>
      <c r="D15"/>
      <c r="E15"/>
      <c r="F15"/>
      <c r="G15"/>
      <c r="H15" s="40" t="str">
        <f>B2&amp;"  CONFIDENTIAL"</f>
        <v>[Company Name]  CONFIDENTIAL</v>
      </c>
    </row>
    <row r="16" spans="1:8" s="1" customFormat="1" ht="12.75" x14ac:dyDescent="0.2">
      <c r="A16"/>
      <c r="B16"/>
      <c r="C16" s="111" t="s">
        <v>9</v>
      </c>
      <c r="D16" s="112"/>
      <c r="E16" s="111" t="s">
        <v>10</v>
      </c>
      <c r="F16" s="112"/>
      <c r="G16" s="111" t="s">
        <v>11</v>
      </c>
      <c r="H16" s="112"/>
    </row>
    <row r="17" spans="1:8" s="1" customFormat="1" ht="30" x14ac:dyDescent="0.25">
      <c r="A17"/>
      <c r="B17" s="50" t="s">
        <v>8</v>
      </c>
      <c r="C17" s="36" t="s">
        <v>22</v>
      </c>
      <c r="D17" s="37" t="s">
        <v>23</v>
      </c>
      <c r="E17" s="36" t="s">
        <v>22</v>
      </c>
      <c r="F17" s="37" t="s">
        <v>23</v>
      </c>
      <c r="G17" s="36" t="s">
        <v>22</v>
      </c>
      <c r="H17" s="37" t="s">
        <v>23</v>
      </c>
    </row>
    <row r="18" spans="1:8" s="8" customFormat="1" x14ac:dyDescent="0.2">
      <c r="B18" s="73">
        <v>1</v>
      </c>
      <c r="C18" s="74">
        <f>C40*($E$12/12)</f>
        <v>15000</v>
      </c>
      <c r="D18" s="75">
        <f>SUM(C$18:C18)</f>
        <v>15000</v>
      </c>
      <c r="E18" s="74">
        <f>D40*($E$12/12)</f>
        <v>28125</v>
      </c>
      <c r="F18" s="75">
        <f>SUM(E$18:E18)</f>
        <v>28125</v>
      </c>
      <c r="G18" s="74">
        <f t="shared" ref="G18:G33" si="0">E40</f>
        <v>30000</v>
      </c>
      <c r="H18" s="76">
        <f>SUM(G$18:G18)</f>
        <v>30000</v>
      </c>
    </row>
    <row r="19" spans="1:8" s="8" customFormat="1" x14ac:dyDescent="0.2">
      <c r="B19" s="77">
        <f t="shared" ref="B19:B33" si="1">B18+1</f>
        <v>2</v>
      </c>
      <c r="C19" s="60">
        <f t="shared" ref="C19:C32" si="2">C41</f>
        <v>30000</v>
      </c>
      <c r="D19" s="61">
        <f>SUM(C$18:C19)</f>
        <v>45000</v>
      </c>
      <c r="E19" s="60">
        <f t="shared" ref="E19:E33" si="3">D40*((12-$E$12)/12)+D41*($E$12/12)</f>
        <v>54375</v>
      </c>
      <c r="F19" s="61">
        <f>SUM(E$18:E19)</f>
        <v>82500</v>
      </c>
      <c r="G19" s="60">
        <f t="shared" si="0"/>
        <v>56000</v>
      </c>
      <c r="H19" s="78">
        <f>SUM(G$18:G19)</f>
        <v>86000</v>
      </c>
    </row>
    <row r="20" spans="1:8" s="8" customFormat="1" x14ac:dyDescent="0.2">
      <c r="B20" s="79">
        <f t="shared" si="1"/>
        <v>3</v>
      </c>
      <c r="C20" s="63">
        <f t="shared" si="2"/>
        <v>30000</v>
      </c>
      <c r="D20" s="62">
        <f>SUM(C$18:C20)</f>
        <v>75000</v>
      </c>
      <c r="E20" s="63">
        <f t="shared" si="3"/>
        <v>50625</v>
      </c>
      <c r="F20" s="62">
        <f>SUM(E$18:E20)</f>
        <v>133125</v>
      </c>
      <c r="G20" s="63">
        <f t="shared" si="0"/>
        <v>48533.333333333336</v>
      </c>
      <c r="H20" s="80">
        <f>SUM(G$18:G20)</f>
        <v>134533.33333333334</v>
      </c>
    </row>
    <row r="21" spans="1:8" s="8" customFormat="1" x14ac:dyDescent="0.2">
      <c r="B21" s="77">
        <f t="shared" si="1"/>
        <v>4</v>
      </c>
      <c r="C21" s="60">
        <f t="shared" si="2"/>
        <v>30000</v>
      </c>
      <c r="D21" s="61">
        <f>SUM(C$18:C21)</f>
        <v>105000</v>
      </c>
      <c r="E21" s="60">
        <f t="shared" si="3"/>
        <v>46875</v>
      </c>
      <c r="F21" s="61">
        <f>SUM(E$18:E21)</f>
        <v>180000</v>
      </c>
      <c r="G21" s="60">
        <f t="shared" si="0"/>
        <v>42062.222222222226</v>
      </c>
      <c r="H21" s="78">
        <f>SUM(G$18:G21)</f>
        <v>176595.55555555556</v>
      </c>
    </row>
    <row r="22" spans="1:8" s="8" customFormat="1" x14ac:dyDescent="0.2">
      <c r="B22" s="79">
        <f t="shared" si="1"/>
        <v>5</v>
      </c>
      <c r="C22" s="63">
        <f t="shared" si="2"/>
        <v>30000</v>
      </c>
      <c r="D22" s="62">
        <f>SUM(C$18:C22)</f>
        <v>135000</v>
      </c>
      <c r="E22" s="63">
        <f t="shared" si="3"/>
        <v>43125</v>
      </c>
      <c r="F22" s="62">
        <f>SUM(E$18:E22)</f>
        <v>223125</v>
      </c>
      <c r="G22" s="63">
        <f t="shared" si="0"/>
        <v>36453.925925925927</v>
      </c>
      <c r="H22" s="80">
        <f>SUM(G$18:G22)</f>
        <v>213049.48148148149</v>
      </c>
    </row>
    <row r="23" spans="1:8" s="8" customFormat="1" x14ac:dyDescent="0.2">
      <c r="B23" s="77">
        <f t="shared" si="1"/>
        <v>6</v>
      </c>
      <c r="C23" s="60">
        <f t="shared" si="2"/>
        <v>30000</v>
      </c>
      <c r="D23" s="61">
        <f>SUM(C$18:C23)</f>
        <v>165000</v>
      </c>
      <c r="E23" s="60">
        <f t="shared" si="3"/>
        <v>39375</v>
      </c>
      <c r="F23" s="61">
        <f>SUM(E$18:E23)</f>
        <v>262500</v>
      </c>
      <c r="G23" s="60">
        <f t="shared" si="0"/>
        <v>31593.402469135803</v>
      </c>
      <c r="H23" s="78">
        <f>SUM(G$18:G23)</f>
        <v>244642.88395061728</v>
      </c>
    </row>
    <row r="24" spans="1:8" s="8" customFormat="1" x14ac:dyDescent="0.2">
      <c r="B24" s="79">
        <f t="shared" si="1"/>
        <v>7</v>
      </c>
      <c r="C24" s="63">
        <f t="shared" si="2"/>
        <v>30000</v>
      </c>
      <c r="D24" s="62">
        <f>SUM(C$18:C24)</f>
        <v>195000</v>
      </c>
      <c r="E24" s="63">
        <f t="shared" si="3"/>
        <v>35625</v>
      </c>
      <c r="F24" s="62">
        <f>SUM(E$18:E24)</f>
        <v>298125</v>
      </c>
      <c r="G24" s="63">
        <f t="shared" si="0"/>
        <v>27380.948806584362</v>
      </c>
      <c r="H24" s="80">
        <f>SUM(G$18:G24)</f>
        <v>272023.83275720163</v>
      </c>
    </row>
    <row r="25" spans="1:8" s="8" customFormat="1" x14ac:dyDescent="0.2">
      <c r="B25" s="77">
        <f t="shared" si="1"/>
        <v>8</v>
      </c>
      <c r="C25" s="60">
        <f t="shared" si="2"/>
        <v>30000</v>
      </c>
      <c r="D25" s="61">
        <f>SUM(C$18:C25)</f>
        <v>225000</v>
      </c>
      <c r="E25" s="60">
        <f t="shared" si="3"/>
        <v>31875</v>
      </c>
      <c r="F25" s="61">
        <f>SUM(E$18:E25)</f>
        <v>330000</v>
      </c>
      <c r="G25" s="60">
        <f t="shared" si="0"/>
        <v>23730.155632373117</v>
      </c>
      <c r="H25" s="78">
        <f>SUM(G$18:G25)</f>
        <v>295753.98838957475</v>
      </c>
    </row>
    <row r="26" spans="1:8" s="8" customFormat="1" x14ac:dyDescent="0.2">
      <c r="B26" s="79">
        <f t="shared" si="1"/>
        <v>9</v>
      </c>
      <c r="C26" s="63">
        <f t="shared" si="2"/>
        <v>30000</v>
      </c>
      <c r="D26" s="62">
        <f>SUM(C$18:C26)</f>
        <v>255000</v>
      </c>
      <c r="E26" s="63">
        <f t="shared" si="3"/>
        <v>28125</v>
      </c>
      <c r="F26" s="62">
        <f>SUM(E$18:E26)</f>
        <v>358125</v>
      </c>
      <c r="G26" s="63">
        <f t="shared" si="0"/>
        <v>20566.134881390033</v>
      </c>
      <c r="H26" s="80">
        <f>SUM(G$18:G26)</f>
        <v>316320.12327096477</v>
      </c>
    </row>
    <row r="27" spans="1:8" s="8" customFormat="1" x14ac:dyDescent="0.2">
      <c r="B27" s="77">
        <f t="shared" si="1"/>
        <v>10</v>
      </c>
      <c r="C27" s="60">
        <f t="shared" si="2"/>
        <v>30000</v>
      </c>
      <c r="D27" s="61">
        <f>SUM(C$18:C27)</f>
        <v>285000</v>
      </c>
      <c r="E27" s="60">
        <f t="shared" si="3"/>
        <v>24375</v>
      </c>
      <c r="F27" s="61">
        <f>SUM(E$18:E27)</f>
        <v>382500</v>
      </c>
      <c r="G27" s="60">
        <f t="shared" si="0"/>
        <v>20566.134881390033</v>
      </c>
      <c r="H27" s="78">
        <f>SUM(G$18:G27)</f>
        <v>336886.2581523548</v>
      </c>
    </row>
    <row r="28" spans="1:8" s="8" customFormat="1" x14ac:dyDescent="0.2">
      <c r="B28" s="79">
        <f t="shared" si="1"/>
        <v>11</v>
      </c>
      <c r="C28" s="63">
        <f t="shared" si="2"/>
        <v>30000</v>
      </c>
      <c r="D28" s="62">
        <f>SUM(C$18:C28)</f>
        <v>315000</v>
      </c>
      <c r="E28" s="63">
        <f t="shared" si="3"/>
        <v>20625</v>
      </c>
      <c r="F28" s="62">
        <f>SUM(E$18:E28)</f>
        <v>403125</v>
      </c>
      <c r="G28" s="63">
        <f t="shared" si="0"/>
        <v>20566.134881390037</v>
      </c>
      <c r="H28" s="80">
        <f>SUM(G$18:G28)</f>
        <v>357452.39303374483</v>
      </c>
    </row>
    <row r="29" spans="1:8" s="8" customFormat="1" x14ac:dyDescent="0.2">
      <c r="B29" s="77">
        <f t="shared" si="1"/>
        <v>12</v>
      </c>
      <c r="C29" s="60">
        <f t="shared" si="2"/>
        <v>30000</v>
      </c>
      <c r="D29" s="61">
        <f>SUM(C$18:C29)</f>
        <v>345000</v>
      </c>
      <c r="E29" s="60">
        <f t="shared" si="3"/>
        <v>16875</v>
      </c>
      <c r="F29" s="61">
        <f>SUM(E$18:E29)</f>
        <v>420000</v>
      </c>
      <c r="G29" s="60">
        <f t="shared" si="0"/>
        <v>20566.134881390037</v>
      </c>
      <c r="H29" s="78">
        <f>SUM(G$18:G29)</f>
        <v>378018.52791513485</v>
      </c>
    </row>
    <row r="30" spans="1:8" s="8" customFormat="1" x14ac:dyDescent="0.2">
      <c r="B30" s="79">
        <f t="shared" si="1"/>
        <v>13</v>
      </c>
      <c r="C30" s="63">
        <f t="shared" si="2"/>
        <v>30000</v>
      </c>
      <c r="D30" s="62">
        <f>SUM(C$18:C30)</f>
        <v>375000</v>
      </c>
      <c r="E30" s="63">
        <f t="shared" si="3"/>
        <v>13125</v>
      </c>
      <c r="F30" s="62">
        <f>SUM(E$18:E30)</f>
        <v>433125</v>
      </c>
      <c r="G30" s="63">
        <f t="shared" si="0"/>
        <v>20566.134881390033</v>
      </c>
      <c r="H30" s="80">
        <f>SUM(G$18:G30)</f>
        <v>398584.66279652488</v>
      </c>
    </row>
    <row r="31" spans="1:8" s="8" customFormat="1" x14ac:dyDescent="0.2">
      <c r="B31" s="77">
        <f t="shared" si="1"/>
        <v>14</v>
      </c>
      <c r="C31" s="60">
        <f t="shared" si="2"/>
        <v>30000</v>
      </c>
      <c r="D31" s="61">
        <f>SUM(C$18:C31)</f>
        <v>405000</v>
      </c>
      <c r="E31" s="60">
        <f t="shared" si="3"/>
        <v>9375</v>
      </c>
      <c r="F31" s="61">
        <f>SUM(E$18:E31)</f>
        <v>442500</v>
      </c>
      <c r="G31" s="60">
        <f t="shared" si="0"/>
        <v>20566.134881390033</v>
      </c>
      <c r="H31" s="78">
        <f>SUM(G$18:G31)</f>
        <v>419150.7976779149</v>
      </c>
    </row>
    <row r="32" spans="1:8" s="8" customFormat="1" x14ac:dyDescent="0.2">
      <c r="B32" s="79">
        <f t="shared" si="1"/>
        <v>15</v>
      </c>
      <c r="C32" s="63">
        <f t="shared" si="2"/>
        <v>30000</v>
      </c>
      <c r="D32" s="62">
        <f>SUM(C$18:C32)</f>
        <v>435000</v>
      </c>
      <c r="E32" s="63">
        <f t="shared" si="3"/>
        <v>5625</v>
      </c>
      <c r="F32" s="62">
        <f>SUM(E$18:E32)</f>
        <v>448125</v>
      </c>
      <c r="G32" s="63">
        <f t="shared" si="0"/>
        <v>20566.134881390037</v>
      </c>
      <c r="H32" s="80">
        <f>SUM(G$18:G32)</f>
        <v>439716.93255930493</v>
      </c>
    </row>
    <row r="33" spans="2:8" s="8" customFormat="1" ht="15" thickBot="1" x14ac:dyDescent="0.25">
      <c r="B33" s="85">
        <f t="shared" si="1"/>
        <v>16</v>
      </c>
      <c r="C33" s="86">
        <f>E8-E13-SUM(C18:C32)</f>
        <v>15000</v>
      </c>
      <c r="D33" s="87">
        <f>SUM(C$18:C33)</f>
        <v>450000</v>
      </c>
      <c r="E33" s="86">
        <f t="shared" si="3"/>
        <v>1875</v>
      </c>
      <c r="F33" s="87">
        <f>SUM(E$18:E33)</f>
        <v>450000</v>
      </c>
      <c r="G33" s="86">
        <f t="shared" si="0"/>
        <v>10283.067440695017</v>
      </c>
      <c r="H33" s="88">
        <f>SUM(G$18:G33)</f>
        <v>449999.99999999994</v>
      </c>
    </row>
    <row r="34" spans="2:8" s="8" customFormat="1" ht="16.5" thickTop="1" thickBot="1" x14ac:dyDescent="0.3">
      <c r="B34" s="70" t="s">
        <v>12</v>
      </c>
      <c r="C34" s="71">
        <f>SUM(C18:C33)</f>
        <v>450000</v>
      </c>
      <c r="D34" s="72"/>
      <c r="E34" s="71">
        <f>SUM(E18:E33)</f>
        <v>450000</v>
      </c>
      <c r="F34" s="72"/>
      <c r="G34" s="71">
        <f>SUM(G18:G33)</f>
        <v>449999.99999999994</v>
      </c>
      <c r="H34" s="72"/>
    </row>
    <row r="35" spans="2:8" s="8" customFormat="1" ht="12.75" x14ac:dyDescent="0.2">
      <c r="B35" s="19"/>
      <c r="C35" s="20"/>
      <c r="D35" s="20"/>
      <c r="E35" s="20"/>
      <c r="F35" s="20"/>
      <c r="G35" s="20"/>
      <c r="H35" s="20"/>
    </row>
    <row r="36" spans="2:8" s="8" customFormat="1" ht="12.75" x14ac:dyDescent="0.2">
      <c r="B36" s="47" t="s">
        <v>13</v>
      </c>
      <c r="C36" s="2"/>
      <c r="D36" s="2"/>
      <c r="E36" s="2"/>
      <c r="F36" s="2"/>
      <c r="G36" s="2"/>
      <c r="H36" s="2"/>
    </row>
    <row r="37" spans="2:8" s="8" customFormat="1" ht="12.75" x14ac:dyDescent="0.2">
      <c r="B37"/>
      <c r="C37"/>
      <c r="D37"/>
      <c r="E37"/>
      <c r="F37"/>
      <c r="G37"/>
      <c r="H37" s="2"/>
    </row>
    <row r="38" spans="2:8" s="8" customFormat="1" ht="18" x14ac:dyDescent="0.25">
      <c r="B38" s="48" t="s">
        <v>14</v>
      </c>
      <c r="C38" s="48"/>
      <c r="D38" s="48"/>
      <c r="E38" s="48"/>
      <c r="F38" s="48"/>
      <c r="G38" s="48"/>
      <c r="H38" s="49"/>
    </row>
    <row r="39" spans="2:8" ht="30" x14ac:dyDescent="0.25">
      <c r="B39" s="44" t="s">
        <v>15</v>
      </c>
      <c r="C39" s="45" t="s">
        <v>9</v>
      </c>
      <c r="D39" s="45" t="s">
        <v>16</v>
      </c>
      <c r="E39" s="45" t="s">
        <v>11</v>
      </c>
      <c r="F39" s="45" t="s">
        <v>17</v>
      </c>
      <c r="G39" s="46" t="s">
        <v>18</v>
      </c>
      <c r="H39" s="46" t="s">
        <v>19</v>
      </c>
    </row>
    <row r="40" spans="2:8" x14ac:dyDescent="0.2">
      <c r="B40" s="90">
        <v>1</v>
      </c>
      <c r="C40" s="91">
        <f t="shared" ref="C40:C54" si="4">($E$8-$E$13)/$E$9</f>
        <v>30000</v>
      </c>
      <c r="D40" s="91">
        <f t="shared" ref="D40:D55" si="5">($E$8-$E$13)*($E$9-B40+1)/($E$9*($E$9+1)/2)</f>
        <v>56250</v>
      </c>
      <c r="E40" s="91">
        <f>(($E$8-E13)*$E$11) * E12/12</f>
        <v>30000</v>
      </c>
      <c r="F40" s="91">
        <f>$E$8-E13-E40</f>
        <v>420000</v>
      </c>
      <c r="G40" s="92">
        <f>(($E$9*12)-E12)</f>
        <v>174</v>
      </c>
      <c r="H40" s="93" t="s">
        <v>20</v>
      </c>
    </row>
    <row r="41" spans="2:8" x14ac:dyDescent="0.2">
      <c r="B41" s="94">
        <f t="shared" ref="B41:B55" si="6">B40+1</f>
        <v>2</v>
      </c>
      <c r="C41" s="95">
        <f t="shared" si="4"/>
        <v>30000</v>
      </c>
      <c r="D41" s="95">
        <f t="shared" si="5"/>
        <v>52500</v>
      </c>
      <c r="E41" s="95">
        <f t="shared" ref="E41:E54" si="7">IF(H41="DB", F40*$E$11, F40/G40*12)</f>
        <v>56000</v>
      </c>
      <c r="F41" s="95">
        <f t="shared" ref="F41:F55" si="8">F40-E41</f>
        <v>364000</v>
      </c>
      <c r="G41" s="96">
        <f t="shared" ref="G41:G54" si="9">G40-12</f>
        <v>162</v>
      </c>
      <c r="H41" s="97" t="str">
        <f t="shared" ref="H41:H55" si="10">IF(H40 = "SL", "SL", IF(F40/G40*12&gt;=F40*$E$11, "SL", "DB"))</f>
        <v>DB</v>
      </c>
    </row>
    <row r="42" spans="2:8" x14ac:dyDescent="0.2">
      <c r="B42" s="98">
        <f t="shared" si="6"/>
        <v>3</v>
      </c>
      <c r="C42" s="99">
        <f t="shared" si="4"/>
        <v>30000</v>
      </c>
      <c r="D42" s="99">
        <f t="shared" si="5"/>
        <v>48750</v>
      </c>
      <c r="E42" s="99">
        <f t="shared" si="7"/>
        <v>48533.333333333336</v>
      </c>
      <c r="F42" s="99">
        <f t="shared" si="8"/>
        <v>315466.66666666669</v>
      </c>
      <c r="G42" s="100">
        <f t="shared" si="9"/>
        <v>150</v>
      </c>
      <c r="H42" s="101" t="str">
        <f t="shared" si="10"/>
        <v>DB</v>
      </c>
    </row>
    <row r="43" spans="2:8" x14ac:dyDescent="0.2">
      <c r="B43" s="94">
        <f t="shared" si="6"/>
        <v>4</v>
      </c>
      <c r="C43" s="95">
        <f t="shared" si="4"/>
        <v>30000</v>
      </c>
      <c r="D43" s="95">
        <f t="shared" si="5"/>
        <v>45000</v>
      </c>
      <c r="E43" s="95">
        <f t="shared" si="7"/>
        <v>42062.222222222226</v>
      </c>
      <c r="F43" s="95">
        <f t="shared" si="8"/>
        <v>273404.44444444444</v>
      </c>
      <c r="G43" s="96">
        <f t="shared" si="9"/>
        <v>138</v>
      </c>
      <c r="H43" s="97" t="str">
        <f t="shared" si="10"/>
        <v>DB</v>
      </c>
    </row>
    <row r="44" spans="2:8" x14ac:dyDescent="0.2">
      <c r="B44" s="98">
        <f t="shared" si="6"/>
        <v>5</v>
      </c>
      <c r="C44" s="99">
        <f t="shared" si="4"/>
        <v>30000</v>
      </c>
      <c r="D44" s="99">
        <f t="shared" si="5"/>
        <v>41250</v>
      </c>
      <c r="E44" s="99">
        <f t="shared" si="7"/>
        <v>36453.925925925927</v>
      </c>
      <c r="F44" s="99">
        <f t="shared" si="8"/>
        <v>236950.51851851851</v>
      </c>
      <c r="G44" s="100">
        <f t="shared" si="9"/>
        <v>126</v>
      </c>
      <c r="H44" s="101" t="str">
        <f t="shared" si="10"/>
        <v>DB</v>
      </c>
    </row>
    <row r="45" spans="2:8" x14ac:dyDescent="0.2">
      <c r="B45" s="94">
        <f t="shared" si="6"/>
        <v>6</v>
      </c>
      <c r="C45" s="95">
        <f t="shared" si="4"/>
        <v>30000</v>
      </c>
      <c r="D45" s="95">
        <f t="shared" si="5"/>
        <v>37500</v>
      </c>
      <c r="E45" s="95">
        <f t="shared" si="7"/>
        <v>31593.402469135803</v>
      </c>
      <c r="F45" s="95">
        <f t="shared" si="8"/>
        <v>205357.11604938272</v>
      </c>
      <c r="G45" s="96">
        <f t="shared" si="9"/>
        <v>114</v>
      </c>
      <c r="H45" s="97" t="str">
        <f t="shared" si="10"/>
        <v>DB</v>
      </c>
    </row>
    <row r="46" spans="2:8" x14ac:dyDescent="0.2">
      <c r="B46" s="98">
        <f t="shared" si="6"/>
        <v>7</v>
      </c>
      <c r="C46" s="99">
        <f t="shared" si="4"/>
        <v>30000</v>
      </c>
      <c r="D46" s="99">
        <f t="shared" si="5"/>
        <v>33750</v>
      </c>
      <c r="E46" s="99">
        <f t="shared" si="7"/>
        <v>27380.948806584362</v>
      </c>
      <c r="F46" s="99">
        <f t="shared" si="8"/>
        <v>177976.16724279837</v>
      </c>
      <c r="G46" s="100">
        <f t="shared" si="9"/>
        <v>102</v>
      </c>
      <c r="H46" s="101" t="str">
        <f t="shared" si="10"/>
        <v>DB</v>
      </c>
    </row>
    <row r="47" spans="2:8" x14ac:dyDescent="0.2">
      <c r="B47" s="94">
        <f t="shared" si="6"/>
        <v>8</v>
      </c>
      <c r="C47" s="95">
        <f t="shared" si="4"/>
        <v>30000</v>
      </c>
      <c r="D47" s="95">
        <f t="shared" si="5"/>
        <v>30000</v>
      </c>
      <c r="E47" s="95">
        <f t="shared" si="7"/>
        <v>23730.155632373117</v>
      </c>
      <c r="F47" s="95">
        <f t="shared" si="8"/>
        <v>154246.01161042525</v>
      </c>
      <c r="G47" s="96">
        <f t="shared" si="9"/>
        <v>90</v>
      </c>
      <c r="H47" s="97" t="str">
        <f t="shared" si="10"/>
        <v>DB</v>
      </c>
    </row>
    <row r="48" spans="2:8" x14ac:dyDescent="0.2">
      <c r="B48" s="98">
        <f t="shared" si="6"/>
        <v>9</v>
      </c>
      <c r="C48" s="99">
        <f t="shared" si="4"/>
        <v>30000</v>
      </c>
      <c r="D48" s="99">
        <f t="shared" si="5"/>
        <v>26250</v>
      </c>
      <c r="E48" s="99">
        <f t="shared" si="7"/>
        <v>20566.134881390033</v>
      </c>
      <c r="F48" s="99">
        <f t="shared" si="8"/>
        <v>133679.87672903523</v>
      </c>
      <c r="G48" s="100">
        <f t="shared" si="9"/>
        <v>78</v>
      </c>
      <c r="H48" s="101" t="str">
        <f t="shared" si="10"/>
        <v>SL</v>
      </c>
    </row>
    <row r="49" spans="2:8" x14ac:dyDescent="0.2">
      <c r="B49" s="94">
        <f t="shared" si="6"/>
        <v>10</v>
      </c>
      <c r="C49" s="95">
        <f t="shared" si="4"/>
        <v>30000</v>
      </c>
      <c r="D49" s="95">
        <f t="shared" si="5"/>
        <v>22500</v>
      </c>
      <c r="E49" s="95">
        <f t="shared" si="7"/>
        <v>20566.134881390033</v>
      </c>
      <c r="F49" s="95">
        <f t="shared" si="8"/>
        <v>113113.7418476452</v>
      </c>
      <c r="G49" s="96">
        <f t="shared" si="9"/>
        <v>66</v>
      </c>
      <c r="H49" s="97" t="str">
        <f t="shared" si="10"/>
        <v>SL</v>
      </c>
    </row>
    <row r="50" spans="2:8" x14ac:dyDescent="0.2">
      <c r="B50" s="98">
        <f t="shared" si="6"/>
        <v>11</v>
      </c>
      <c r="C50" s="99">
        <f t="shared" si="4"/>
        <v>30000</v>
      </c>
      <c r="D50" s="99">
        <f t="shared" si="5"/>
        <v>18750</v>
      </c>
      <c r="E50" s="99">
        <f t="shared" si="7"/>
        <v>20566.134881390037</v>
      </c>
      <c r="F50" s="99">
        <f t="shared" si="8"/>
        <v>92547.60696625516</v>
      </c>
      <c r="G50" s="100">
        <f t="shared" si="9"/>
        <v>54</v>
      </c>
      <c r="H50" s="101" t="str">
        <f t="shared" si="10"/>
        <v>SL</v>
      </c>
    </row>
    <row r="51" spans="2:8" x14ac:dyDescent="0.2">
      <c r="B51" s="94">
        <f t="shared" si="6"/>
        <v>12</v>
      </c>
      <c r="C51" s="95">
        <f t="shared" si="4"/>
        <v>30000</v>
      </c>
      <c r="D51" s="95">
        <f t="shared" si="5"/>
        <v>15000</v>
      </c>
      <c r="E51" s="95">
        <f t="shared" si="7"/>
        <v>20566.134881390037</v>
      </c>
      <c r="F51" s="95">
        <f t="shared" si="8"/>
        <v>71981.47208486512</v>
      </c>
      <c r="G51" s="96">
        <f t="shared" si="9"/>
        <v>42</v>
      </c>
      <c r="H51" s="97" t="str">
        <f t="shared" si="10"/>
        <v>SL</v>
      </c>
    </row>
    <row r="52" spans="2:8" x14ac:dyDescent="0.2">
      <c r="B52" s="98">
        <f t="shared" si="6"/>
        <v>13</v>
      </c>
      <c r="C52" s="99">
        <f t="shared" si="4"/>
        <v>30000</v>
      </c>
      <c r="D52" s="99">
        <f t="shared" si="5"/>
        <v>11250</v>
      </c>
      <c r="E52" s="99">
        <f t="shared" si="7"/>
        <v>20566.134881390033</v>
      </c>
      <c r="F52" s="99">
        <f t="shared" si="8"/>
        <v>51415.337203475086</v>
      </c>
      <c r="G52" s="100">
        <f t="shared" si="9"/>
        <v>30</v>
      </c>
      <c r="H52" s="101" t="str">
        <f t="shared" si="10"/>
        <v>SL</v>
      </c>
    </row>
    <row r="53" spans="2:8" x14ac:dyDescent="0.2">
      <c r="B53" s="94">
        <f t="shared" si="6"/>
        <v>14</v>
      </c>
      <c r="C53" s="95">
        <f t="shared" si="4"/>
        <v>30000</v>
      </c>
      <c r="D53" s="95">
        <f t="shared" si="5"/>
        <v>7500</v>
      </c>
      <c r="E53" s="95">
        <f t="shared" si="7"/>
        <v>20566.134881390033</v>
      </c>
      <c r="F53" s="95">
        <f t="shared" si="8"/>
        <v>30849.202322085053</v>
      </c>
      <c r="G53" s="96">
        <f t="shared" si="9"/>
        <v>18</v>
      </c>
      <c r="H53" s="97" t="str">
        <f t="shared" si="10"/>
        <v>SL</v>
      </c>
    </row>
    <row r="54" spans="2:8" x14ac:dyDescent="0.2">
      <c r="B54" s="98">
        <f t="shared" si="6"/>
        <v>15</v>
      </c>
      <c r="C54" s="99">
        <f t="shared" si="4"/>
        <v>30000</v>
      </c>
      <c r="D54" s="99">
        <f t="shared" si="5"/>
        <v>3750</v>
      </c>
      <c r="E54" s="99">
        <f t="shared" si="7"/>
        <v>20566.134881390037</v>
      </c>
      <c r="F54" s="99">
        <f t="shared" si="8"/>
        <v>10283.067440695017</v>
      </c>
      <c r="G54" s="100">
        <f t="shared" si="9"/>
        <v>6</v>
      </c>
      <c r="H54" s="101" t="str">
        <f t="shared" si="10"/>
        <v>SL</v>
      </c>
    </row>
    <row r="55" spans="2:8" ht="15" thickBot="1" x14ac:dyDescent="0.25">
      <c r="B55" s="102">
        <f t="shared" si="6"/>
        <v>16</v>
      </c>
      <c r="C55" s="103"/>
      <c r="D55" s="103">
        <f t="shared" si="5"/>
        <v>0</v>
      </c>
      <c r="E55" s="103">
        <f>F54</f>
        <v>10283.067440695017</v>
      </c>
      <c r="F55" s="103">
        <f t="shared" si="8"/>
        <v>0</v>
      </c>
      <c r="G55" s="104"/>
      <c r="H55" s="105" t="str">
        <f t="shared" si="10"/>
        <v>SL</v>
      </c>
    </row>
    <row r="56" spans="2:8" ht="15.75" thickTop="1" x14ac:dyDescent="0.25">
      <c r="B56" s="56" t="s">
        <v>12</v>
      </c>
      <c r="C56" s="64">
        <f>SUM(C40:C55)</f>
        <v>450000</v>
      </c>
      <c r="D56" s="64">
        <f>SUM(D40:D55)</f>
        <v>450000</v>
      </c>
      <c r="E56" s="64">
        <f>SUM(E40:E55)</f>
        <v>449999.99999999994</v>
      </c>
      <c r="F56" s="64"/>
      <c r="G56" s="65"/>
      <c r="H56" s="66"/>
    </row>
  </sheetData>
  <mergeCells count="3">
    <mergeCell ref="C16:D16"/>
    <mergeCell ref="E16:F16"/>
    <mergeCell ref="G16:H16"/>
  </mergeCells>
  <printOptions horizontalCentered="1"/>
  <pageMargins left="0.4" right="0.4" top="0.4" bottom="0.4" header="0.25" footer="0.25"/>
  <pageSetup orientation="landscape" cellComments="atEnd" r:id="rId1"/>
  <ignoredErrors>
    <ignoredError sqref="E18:E33 G18:G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87FC735-4427-493A-8A9E-8B30E3B2C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5-Year Depreciation</vt:lpstr>
      <vt:lpstr>7-Year Depreciation</vt:lpstr>
      <vt:lpstr>10-Year Depreciation</vt:lpstr>
      <vt:lpstr>15-Year Depreciation</vt:lpstr>
      <vt:lpstr>'5-Year Depreciation'!DeclineRate</vt:lpstr>
      <vt:lpstr>'5-Year Depreciation'!DeclineType</vt:lpstr>
      <vt:lpstr>'5-Year Depreciation'!MonthsInFirstYear</vt:lpstr>
      <vt:lpstr>'10-Year Depreciation'!Print_Area</vt:lpstr>
      <vt:lpstr>'15-Year Depreciation'!Print_Area</vt:lpstr>
      <vt:lpstr>'7-Year Depreciation'!Print_Area</vt:lpstr>
      <vt:lpstr>'5-Year Depreciation'!PropertyCost</vt:lpstr>
      <vt:lpstr>'5-Year Depreciation'!RecoveryPeriod</vt:lpstr>
      <vt:lpstr>'5-Year Depreciation'!SalvageValue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2014-10-25T20:53:54Z</dcterms:created>
  <dcterms:modified xsi:type="dcterms:W3CDTF">2014-10-25T20:53:54Z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TC040354889991</vt:lpwstr>
  </property>
</Properties>
</file>