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Merchandise Plan" sheetId="1" r:id="rId1"/>
  </sheets>
  <definedNames>
    <definedName name="__IntlFixup" hidden="1">TRUE</definedName>
    <definedName name="__IntlFixupTable" hidden="1">#REF!</definedName>
    <definedName name="_Order1" hidden="1">0</definedName>
    <definedName name="AA.Report.Files" hidden="1">#REF!</definedName>
    <definedName name="AA.Reports.Available" hidden="1">#REF!</definedName>
    <definedName name="Data.Dump" hidden="1">OFFSET([0]!Data.Top.Left,1,0)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'Merchandise Plan'!$B$3:$O$30</definedName>
    <definedName name="Show.Acct.Update.Warning" hidden="1">#REF!</definedName>
    <definedName name="Show.MDB.Update.Warning" hidden="1">#REF!</definedName>
  </definedNames>
  <calcPr calcId="152511"/>
</workbook>
</file>

<file path=xl/calcChain.xml><?xml version="1.0" encoding="utf-8"?>
<calcChain xmlns="http://schemas.openxmlformats.org/spreadsheetml/2006/main">
  <c r="R198" i="1" l="1"/>
  <c r="S198" i="1" s="1"/>
  <c r="D9" i="1"/>
  <c r="E9" i="1"/>
  <c r="F9" i="1"/>
  <c r="G9" i="1"/>
  <c r="H9" i="1"/>
  <c r="I9" i="1"/>
  <c r="J9" i="1"/>
  <c r="K9" i="1"/>
  <c r="L9" i="1"/>
  <c r="M9" i="1"/>
  <c r="N9" i="1"/>
  <c r="O11" i="1"/>
  <c r="O14" i="1"/>
  <c r="O15" i="1"/>
  <c r="O16" i="1"/>
  <c r="C17" i="1"/>
  <c r="C21" i="1" s="1"/>
  <c r="D17" i="1"/>
  <c r="E17" i="1"/>
  <c r="F17" i="1"/>
  <c r="G17" i="1"/>
  <c r="G21" i="1" s="1"/>
  <c r="H17" i="1"/>
  <c r="H21" i="1" s="1"/>
  <c r="I17" i="1"/>
  <c r="J17" i="1"/>
  <c r="J21" i="1" s="1"/>
  <c r="K17" i="1"/>
  <c r="K21" i="1" s="1"/>
  <c r="L17" i="1"/>
  <c r="L21" i="1" s="1"/>
  <c r="M17" i="1"/>
  <c r="N17" i="1"/>
  <c r="O19" i="1"/>
  <c r="F21" i="1"/>
  <c r="N21" i="1"/>
  <c r="M21" i="1" l="1"/>
  <c r="I21" i="1"/>
  <c r="I25" i="1" s="1"/>
  <c r="I27" i="1" s="1"/>
  <c r="I29" i="1" s="1"/>
  <c r="E21" i="1"/>
  <c r="O17" i="1"/>
  <c r="T198" i="1"/>
  <c r="D7" i="1"/>
  <c r="G25" i="1"/>
  <c r="G27" i="1" s="1"/>
  <c r="G29" i="1" s="1"/>
  <c r="L25" i="1"/>
  <c r="L27" i="1" s="1"/>
  <c r="L29" i="1" s="1"/>
  <c r="E25" i="1"/>
  <c r="E27" i="1" s="1"/>
  <c r="E29" i="1" s="1"/>
  <c r="K25" i="1"/>
  <c r="K27" i="1"/>
  <c r="K29" i="1" s="1"/>
  <c r="C25" i="1"/>
  <c r="C27" i="1" s="1"/>
  <c r="H25" i="1"/>
  <c r="H27" i="1" s="1"/>
  <c r="H29" i="1" s="1"/>
  <c r="M25" i="1"/>
  <c r="M27" i="1" s="1"/>
  <c r="M29" i="1" s="1"/>
  <c r="N25" i="1"/>
  <c r="N27" i="1" s="1"/>
  <c r="N29" i="1" s="1"/>
  <c r="J25" i="1"/>
  <c r="J27" i="1" s="1"/>
  <c r="J29" i="1" s="1"/>
  <c r="F25" i="1"/>
  <c r="F27" i="1" s="1"/>
  <c r="F29" i="1" s="1"/>
  <c r="D21" i="1"/>
  <c r="O9" i="1"/>
  <c r="U198" i="1" l="1"/>
  <c r="E7" i="1"/>
  <c r="D25" i="1"/>
  <c r="D27" i="1" s="1"/>
  <c r="C29" i="1"/>
  <c r="O21" i="1"/>
  <c r="O25" i="1" l="1"/>
  <c r="O23" i="1" s="1"/>
  <c r="D29" i="1"/>
  <c r="O29" i="1" s="1"/>
  <c r="O27" i="1"/>
  <c r="V198" i="1"/>
  <c r="F7" i="1"/>
  <c r="W198" i="1" l="1"/>
  <c r="G7" i="1"/>
  <c r="X198" i="1" l="1"/>
  <c r="H7" i="1"/>
  <c r="Y198" i="1" l="1"/>
  <c r="I7" i="1"/>
  <c r="Z198" i="1" l="1"/>
  <c r="J7" i="1"/>
  <c r="AA198" i="1" l="1"/>
  <c r="K7" i="1"/>
  <c r="AB198" i="1" l="1"/>
  <c r="L7" i="1"/>
  <c r="AC198" i="1" l="1"/>
  <c r="N7" i="1" s="1"/>
  <c r="M7" i="1"/>
</calcChain>
</file>

<file path=xl/comments1.xml><?xml version="1.0" encoding="utf-8"?>
<comments xmlns="http://schemas.openxmlformats.org/spreadsheetml/2006/main">
  <authors>
    <author>Author</author>
  </authors>
  <commentList>
    <comment ref="B5" authorId="0" shapeId="0">
      <text>
        <r>
          <rPr>
            <sz val="10"/>
            <color indexed="81"/>
            <rFont val="Arial"/>
            <family val="2"/>
          </rPr>
          <t xml:space="preserve">The opening inventory balance is entered in the first month and calculated for all 
subsequent months. Note that the total column summarizes the entire year, from
the first month's opening inventory to the last month's closing inventory. </t>
        </r>
        <r>
          <rPr>
            <sz val="10"/>
            <color indexed="10"/>
            <rFont val="Arial"/>
            <family val="2"/>
          </rPr>
          <t xml:space="preserve">Change 
the starting month by typing the first three letters of the month in the month 
heading cell (e.g., Jan). </t>
        </r>
        <r>
          <rPr>
            <sz val="10"/>
            <color indexed="81"/>
            <rFont val="Arial"/>
            <family val="2"/>
          </rPr>
          <t>The other months will be automatically calculated by 
formulas.</t>
        </r>
      </text>
    </comment>
  </commentList>
</comments>
</file>

<file path=xl/sharedStrings.xml><?xml version="1.0" encoding="utf-8"?>
<sst xmlns="http://schemas.openxmlformats.org/spreadsheetml/2006/main" count="30" uniqueCount="29">
  <si>
    <t>Merchandise Plan</t>
  </si>
  <si>
    <t>Jul</t>
  </si>
  <si>
    <t>Year</t>
  </si>
  <si>
    <t>Beginning Inventory</t>
  </si>
  <si>
    <t>Sales</t>
  </si>
  <si>
    <t>Reductions:</t>
  </si>
  <si>
    <t xml:space="preserve">     Employee discounts</t>
  </si>
  <si>
    <t xml:space="preserve">     Shortages</t>
  </si>
  <si>
    <t xml:space="preserve">     Markdowns</t>
  </si>
  <si>
    <t xml:space="preserve">         Total</t>
  </si>
  <si>
    <t>Ending Inventory</t>
  </si>
  <si>
    <t>Retail Purchases</t>
  </si>
  <si>
    <t>Average Markup</t>
  </si>
  <si>
    <t>Purchases at Cost</t>
  </si>
  <si>
    <t>Cumulative Markup</t>
  </si>
  <si>
    <t>Gross Profit</t>
  </si>
  <si>
    <t>MONTH TABLE: DO NOT CHANGE</t>
  </si>
  <si>
    <t>Jan</t>
  </si>
  <si>
    <t>Feb</t>
  </si>
  <si>
    <t>Mar</t>
  </si>
  <si>
    <t>Apr</t>
  </si>
  <si>
    <t>May</t>
  </si>
  <si>
    <t>Jun</t>
  </si>
  <si>
    <t>Aug</t>
  </si>
  <si>
    <t>Sep</t>
  </si>
  <si>
    <t>Oct</t>
  </si>
  <si>
    <t>Nov</t>
  </si>
  <si>
    <t>Dec</t>
  </si>
  <si>
    <t>For Jul-2008 through Jun-2009</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</si>
</sst>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quot;$&quot;#,##0_);\(&quot;$&quot;#,##0\)"/>
    <numFmt numFmtId="165" formatCode="&quot;$&quot;#,##0_);[Red]\(&quot;$&quot;#,##0\)"/>
    <numFmt numFmtId="166" formatCode="_(&quot;$&quot;* #,##0.00_);_(&quot;$&quot;* \(#,##0.00\);_(&quot;$&quot;* &quot;-&quot;??_);_(@_)"/>
    <numFmt numFmtId="167" formatCode="_(* #,##0.00_);_(* \(#,##0.00\);_(* &quot;-&quot;??_);_(@_)"/>
    <numFmt numFmtId="168" formatCode="_-&quot;£&quot;* #,##0_-;\-&quot;£&quot;* #,##0_-;_-&quot;£&quot;* &quot;-&quot;_-;_-@_-"/>
    <numFmt numFmtId="169" formatCode="_-* #,##0_-;\-* #,##0_-;_-* &quot;-&quot;_-;_-@_-"/>
    <numFmt numFmtId="170" formatCode="_-&quot;£&quot;* #,##0.00_-;\-&quot;£&quot;* #,##0.00_-;_-&quot;£&quot;* &quot;-&quot;??_-;_-@_-"/>
    <numFmt numFmtId="171" formatCode="_-* #,##0.00_-;\-* #,##0.00_-;_-* &quot;-&quot;??_-;_-@_-"/>
    <numFmt numFmtId="172" formatCode="0.00%_);[Red]\(0.00%\)"/>
    <numFmt numFmtId="173" formatCode="0%_);[Red]\(0%\)"/>
  </numFmts>
  <fonts count="40" x14ac:knownFonts="1">
    <font>
      <sz val="10"/>
      <name val="Arial"/>
    </font>
    <font>
      <sz val="10"/>
      <name val="Arial"/>
      <family val="2"/>
    </font>
    <font>
      <sz val="10"/>
      <name val="Arial"/>
      <family val="2"/>
    </font>
    <font>
      <b/>
      <sz val="26"/>
      <color indexed="9"/>
      <name val="Times New Roman"/>
      <family val="1"/>
    </font>
    <font>
      <sz val="10"/>
      <color indexed="9"/>
      <name val="Arial"/>
      <family val="2"/>
    </font>
    <font>
      <b/>
      <sz val="14"/>
      <name val="Arial"/>
      <family val="2"/>
    </font>
    <font>
      <sz val="12"/>
      <name val="Arial"/>
      <family val="2"/>
    </font>
    <font>
      <b/>
      <sz val="10"/>
      <name val="Arial"/>
      <family val="2"/>
    </font>
    <font>
      <sz val="10"/>
      <color indexed="81"/>
      <name val="Arial"/>
      <family val="2"/>
    </font>
    <font>
      <sz val="10"/>
      <color indexed="10"/>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32">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9"/>
        <bgColor indexed="26"/>
      </patternFill>
    </fill>
    <fill>
      <patternFill patternType="solid">
        <fgColor indexed="47"/>
        <bgColor indexed="26"/>
      </patternFill>
    </fill>
    <fill>
      <patternFill patternType="solid">
        <fgColor indexed="47"/>
        <bgColor indexed="9"/>
      </patternFill>
    </fill>
    <fill>
      <patternFill patternType="solid">
        <fgColor indexed="13"/>
        <bgColor indexed="13"/>
      </patternFill>
    </fill>
  </fills>
  <borders count="29">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right/>
      <top/>
      <bottom style="double">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s>
  <cellStyleXfs count="75">
    <xf numFmtId="0" fontId="0" fillId="0" borderId="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2"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37" fontId="11" fillId="16" borderId="1" applyBorder="0" applyProtection="0">
      <alignment vertical="center"/>
    </xf>
    <xf numFmtId="0" fontId="28" fillId="17" borderId="0" applyNumberFormat="0" applyBorder="0" applyAlignment="0" applyProtection="0"/>
    <xf numFmtId="164" fontId="12" fillId="0" borderId="2">
      <protection locked="0"/>
    </xf>
    <xf numFmtId="0" fontId="13" fillId="18" borderId="0" applyBorder="0">
      <alignment horizontal="left" vertical="center" indent="1"/>
    </xf>
    <xf numFmtId="0" fontId="29" fillId="4" borderId="3" applyNumberFormat="0" applyAlignment="0" applyProtection="0"/>
    <xf numFmtId="0" fontId="30"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4" fillId="0" borderId="5"/>
    <xf numFmtId="4" fontId="12" fillId="20" borderId="5">
      <protection locked="0"/>
    </xf>
    <xf numFmtId="0"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31" fillId="0" borderId="0" applyNumberFormat="0" applyFill="0" applyBorder="0" applyAlignment="0" applyProtection="0"/>
    <xf numFmtId="2" fontId="1" fillId="0" borderId="0" applyFont="0" applyFill="0" applyBorder="0" applyAlignment="0" applyProtection="0"/>
    <xf numFmtId="0" fontId="32" fillId="6" borderId="0" applyNumberFormat="0" applyBorder="0" applyAlignment="0" applyProtection="0"/>
    <xf numFmtId="4" fontId="12" fillId="21" borderId="5"/>
    <xf numFmtId="167" fontId="15" fillId="0" borderId="6"/>
    <xf numFmtId="37" fontId="16" fillId="22" borderId="2" applyBorder="0">
      <alignment horizontal="left" vertical="center" indent="1"/>
    </xf>
    <xf numFmtId="37" fontId="17" fillId="23" borderId="7" applyFill="0">
      <alignment vertical="center"/>
    </xf>
    <xf numFmtId="0" fontId="17" fillId="24" borderId="8" applyNumberFormat="0">
      <alignment horizontal="left" vertical="top" indent="1"/>
    </xf>
    <xf numFmtId="0" fontId="17" fillId="16" borderId="0" applyBorder="0">
      <alignment horizontal="left" vertical="center" indent="1"/>
    </xf>
    <xf numFmtId="0" fontId="17" fillId="0" borderId="8" applyNumberFormat="0" applyFill="0">
      <alignment horizontal="centerContinuous" vertical="top"/>
    </xf>
    <xf numFmtId="0" fontId="18" fillId="0" borderId="0" applyNumberFormat="0" applyFont="0" applyFill="0" applyAlignment="0" applyProtection="0"/>
    <xf numFmtId="0" fontId="19" fillId="0" borderId="0" applyNumberFormat="0" applyFon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10" fillId="0" borderId="0" applyNumberFormat="0" applyFill="0" applyBorder="0" applyAlignment="0" applyProtection="0">
      <alignment vertical="top"/>
      <protection locked="0"/>
    </xf>
    <xf numFmtId="0" fontId="34" fillId="10" borderId="3" applyNumberFormat="0" applyAlignment="0" applyProtection="0"/>
    <xf numFmtId="167" fontId="15" fillId="0" borderId="10"/>
    <xf numFmtId="0" fontId="35" fillId="0" borderId="11" applyNumberFormat="0" applyFill="0" applyAlignment="0" applyProtection="0"/>
    <xf numFmtId="166" fontId="15" fillId="0" borderId="12"/>
    <xf numFmtId="0" fontId="36" fillId="7" borderId="0" applyNumberFormat="0" applyBorder="0" applyAlignment="0" applyProtection="0"/>
    <xf numFmtId="0" fontId="20" fillId="23" borderId="0">
      <alignment horizontal="left" wrapText="1" indent="1"/>
    </xf>
    <xf numFmtId="37" fontId="11" fillId="16" borderId="13" applyBorder="0">
      <alignment horizontal="left" vertical="center" indent="2"/>
    </xf>
    <xf numFmtId="0" fontId="21" fillId="0" borderId="0"/>
    <xf numFmtId="0" fontId="1" fillId="7" borderId="14" applyNumberFormat="0" applyFont="0" applyAlignment="0" applyProtection="0"/>
    <xf numFmtId="0" fontId="37" fillId="4" borderId="15" applyNumberFormat="0" applyAlignment="0" applyProtection="0"/>
    <xf numFmtId="173" fontId="22" fillId="25" borderId="16"/>
    <xf numFmtId="172" fontId="22" fillId="0" borderId="16" applyFont="0" applyFill="0" applyBorder="0" applyAlignment="0" applyProtection="0">
      <protection locked="0"/>
    </xf>
    <xf numFmtId="2" fontId="23" fillId="0" borderId="0">
      <protection locked="0"/>
    </xf>
    <xf numFmtId="0" fontId="1" fillId="26" borderId="0"/>
    <xf numFmtId="49" fontId="1" fillId="0" borderId="0" applyFont="0" applyFill="0" applyBorder="0" applyAlignment="0" applyProtection="0"/>
    <xf numFmtId="0" fontId="38" fillId="0" borderId="0" applyNumberFormat="0" applyFill="0" applyBorder="0" applyAlignment="0" applyProtection="0"/>
    <xf numFmtId="0" fontId="24" fillId="0" borderId="0">
      <alignment horizontal="right"/>
    </xf>
    <xf numFmtId="0" fontId="25" fillId="0" borderId="0"/>
    <xf numFmtId="0" fontId="1" fillId="0" borderId="17" applyNumberFormat="0" applyFont="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39" fillId="0" borderId="0" applyNumberFormat="0" applyFill="0" applyBorder="0" applyAlignment="0" applyProtection="0"/>
  </cellStyleXfs>
  <cellXfs count="33">
    <xf numFmtId="0" fontId="0" fillId="0" borderId="0" xfId="0"/>
    <xf numFmtId="0" fontId="4" fillId="27" borderId="0" xfId="0" applyFont="1" applyFill="1" applyAlignment="1" applyProtection="1">
      <alignment horizontal="centerContinuous"/>
    </xf>
    <xf numFmtId="0" fontId="0" fillId="0" borderId="0" xfId="0" applyProtection="1"/>
    <xf numFmtId="0" fontId="5" fillId="28" borderId="0" xfId="0" applyFont="1" applyFill="1" applyAlignment="1" applyProtection="1">
      <alignment horizontal="centerContinuous"/>
      <protection locked="0"/>
    </xf>
    <xf numFmtId="0" fontId="2" fillId="24" borderId="0" xfId="0" applyFont="1" applyFill="1" applyAlignment="1" applyProtection="1">
      <alignment horizontal="centerContinuous"/>
    </xf>
    <xf numFmtId="0" fontId="2" fillId="24" borderId="0" xfId="0" applyFont="1" applyFill="1" applyProtection="1"/>
    <xf numFmtId="0" fontId="6" fillId="24" borderId="0" xfId="0" applyFont="1" applyFill="1" applyProtection="1"/>
    <xf numFmtId="0" fontId="7" fillId="29" borderId="18" xfId="0" applyFont="1" applyFill="1" applyBorder="1" applyAlignment="1" applyProtection="1">
      <alignment horizontal="center" vertical="center"/>
      <protection locked="0"/>
    </xf>
    <xf numFmtId="0" fontId="7" fillId="30" borderId="18" xfId="0" applyFont="1" applyFill="1" applyBorder="1" applyAlignment="1" applyProtection="1">
      <alignment horizontal="center" vertical="center"/>
    </xf>
    <xf numFmtId="0" fontId="2" fillId="24" borderId="0" xfId="0" applyFont="1" applyFill="1" applyAlignment="1" applyProtection="1">
      <alignment horizontal="left"/>
    </xf>
    <xf numFmtId="165" fontId="2" fillId="28" borderId="0" xfId="0" applyNumberFormat="1" applyFont="1" applyFill="1" applyProtection="1">
      <protection locked="0"/>
    </xf>
    <xf numFmtId="165" fontId="2" fillId="24" borderId="0" xfId="0" applyNumberFormat="1" applyFont="1" applyFill="1" applyProtection="1"/>
    <xf numFmtId="165" fontId="2" fillId="29" borderId="0" xfId="0" applyNumberFormat="1" applyFont="1" applyFill="1" applyProtection="1">
      <protection locked="0"/>
    </xf>
    <xf numFmtId="165" fontId="2" fillId="30" borderId="0" xfId="0" applyNumberFormat="1" applyFont="1" applyFill="1" applyProtection="1"/>
    <xf numFmtId="38" fontId="2" fillId="24" borderId="0" xfId="0" applyNumberFormat="1" applyFont="1" applyFill="1" applyProtection="1"/>
    <xf numFmtId="165" fontId="2" fillId="28" borderId="19" xfId="0" applyNumberFormat="1" applyFont="1" applyFill="1" applyBorder="1" applyProtection="1">
      <protection locked="0"/>
    </xf>
    <xf numFmtId="165" fontId="2" fillId="24" borderId="19" xfId="0" applyNumberFormat="1" applyFont="1" applyFill="1" applyBorder="1" applyProtection="1"/>
    <xf numFmtId="9" fontId="2" fillId="28" borderId="0" xfId="0" applyNumberFormat="1" applyFont="1" applyFill="1" applyProtection="1">
      <protection locked="0"/>
    </xf>
    <xf numFmtId="9" fontId="2" fillId="24" borderId="0" xfId="0" applyNumberFormat="1" applyFont="1" applyFill="1" applyProtection="1"/>
    <xf numFmtId="164" fontId="2" fillId="24" borderId="0" xfId="0" applyNumberFormat="1" applyFont="1" applyFill="1" applyProtection="1"/>
    <xf numFmtId="165" fontId="2" fillId="30" borderId="20" xfId="0" applyNumberFormat="1" applyFont="1" applyFill="1" applyBorder="1" applyProtection="1"/>
    <xf numFmtId="0" fontId="2" fillId="31" borderId="21" xfId="0" applyFont="1" applyFill="1" applyBorder="1" applyAlignment="1" applyProtection="1">
      <alignment horizontal="centerContinuous"/>
    </xf>
    <xf numFmtId="0" fontId="2" fillId="31" borderId="22" xfId="0" applyFont="1" applyFill="1" applyBorder="1" applyAlignment="1" applyProtection="1">
      <alignment horizontal="centerContinuous"/>
    </xf>
    <xf numFmtId="0" fontId="2" fillId="31" borderId="23" xfId="0" applyFont="1" applyFill="1" applyBorder="1" applyAlignment="1" applyProtection="1">
      <alignment horizontal="centerContinuous"/>
    </xf>
    <xf numFmtId="0" fontId="2" fillId="31" borderId="24" xfId="0" applyFont="1" applyFill="1" applyBorder="1" applyAlignment="1" applyProtection="1">
      <alignment horizontal="right"/>
    </xf>
    <xf numFmtId="0" fontId="2" fillId="31" borderId="0" xfId="0" applyFont="1" applyFill="1" applyAlignment="1" applyProtection="1">
      <alignment horizontal="right"/>
    </xf>
    <xf numFmtId="0" fontId="2" fillId="31" borderId="25" xfId="0" applyFont="1" applyFill="1" applyBorder="1" applyAlignment="1" applyProtection="1">
      <alignment horizontal="right"/>
    </xf>
    <xf numFmtId="0" fontId="2" fillId="31" borderId="26" xfId="0" applyFont="1" applyFill="1" applyBorder="1" applyProtection="1"/>
    <xf numFmtId="0" fontId="2" fillId="31" borderId="27" xfId="0" applyFont="1" applyFill="1" applyBorder="1" applyProtection="1"/>
    <xf numFmtId="0" fontId="2" fillId="31" borderId="28" xfId="0" applyFont="1" applyFill="1" applyBorder="1" applyProtection="1"/>
    <xf numFmtId="0" fontId="3" fillId="27" borderId="0" xfId="0" applyFont="1" applyFill="1" applyAlignment="1" applyProtection="1">
      <alignment horizontal="centerContinuous" vertical="center"/>
    </xf>
    <xf numFmtId="0" fontId="10" fillId="0" borderId="0" xfId="52" applyFont="1" applyAlignment="1" applyProtection="1">
      <alignment horizontal="center" vertical="center"/>
    </xf>
    <xf numFmtId="0" fontId="10" fillId="0" borderId="0" xfId="52" applyAlignment="1" applyProtection="1">
      <alignment horizontal="center" vertic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323850</xdr:colOff>
      <xdr:row>1</xdr:row>
      <xdr:rowOff>47625</xdr:rowOff>
    </xdr:to>
    <xdr:sp macro="" textlink="">
      <xdr:nvSpPr>
        <xdr:cNvPr id="1026" name="Rectangle 2"/>
        <xdr:cNvSpPr>
          <a:spLocks noChangeArrowheads="1"/>
        </xdr:cNvSpPr>
      </xdr:nvSpPr>
      <xdr:spPr bwMode="auto">
        <a:xfrm>
          <a:off x="0" y="0"/>
          <a:ext cx="438150" cy="209550"/>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5">
    <pageSetUpPr autoPageBreaks="0" fitToPage="1"/>
  </sheetPr>
  <dimension ref="B3:AC198"/>
  <sheetViews>
    <sheetView showGridLines="0" showRowColHeaders="0" tabSelected="1" zoomScaleNormal="100" workbookViewId="0"/>
  </sheetViews>
  <sheetFormatPr defaultRowHeight="12.75" x14ac:dyDescent="0.2"/>
  <cols>
    <col min="1" max="1" width="1.7109375" style="2" customWidth="1"/>
    <col min="2" max="2" width="27.7109375" style="2" customWidth="1"/>
    <col min="3" max="4" width="8.85546875" style="2" customWidth="1"/>
    <col min="5" max="8" width="10" style="2" bestFit="1" customWidth="1"/>
    <col min="9" max="14" width="8.85546875" style="2" customWidth="1"/>
    <col min="15" max="15" width="11.5703125" style="2" bestFit="1" customWidth="1"/>
    <col min="16" max="16" width="4.7109375" style="2" customWidth="1"/>
    <col min="17" max="16384" width="9.140625" style="2"/>
  </cols>
  <sheetData>
    <row r="3" spans="2:15" ht="33" x14ac:dyDescent="0.2">
      <c r="B3" s="30" t="s">
        <v>0</v>
      </c>
      <c r="C3" s="1"/>
      <c r="D3" s="1"/>
      <c r="E3" s="1"/>
      <c r="F3" s="1"/>
      <c r="G3" s="1"/>
      <c r="H3" s="1"/>
      <c r="I3" s="1"/>
      <c r="J3" s="1"/>
      <c r="K3" s="1"/>
      <c r="L3" s="1"/>
      <c r="M3" s="1"/>
      <c r="N3" s="1"/>
      <c r="O3" s="1"/>
    </row>
    <row r="4" spans="2:15" ht="18" x14ac:dyDescent="0.25">
      <c r="B4" s="3" t="s">
        <v>28</v>
      </c>
      <c r="C4" s="4"/>
      <c r="D4" s="4"/>
      <c r="E4" s="4"/>
      <c r="F4" s="4"/>
      <c r="G4" s="4"/>
      <c r="H4" s="4"/>
      <c r="I4" s="4"/>
      <c r="J4" s="4"/>
      <c r="K4" s="4"/>
      <c r="L4" s="4"/>
      <c r="M4" s="4"/>
      <c r="N4" s="4"/>
      <c r="O4" s="4"/>
    </row>
    <row r="5" spans="2:15" x14ac:dyDescent="0.2">
      <c r="B5" s="5"/>
      <c r="C5" s="5"/>
      <c r="D5" s="5"/>
      <c r="E5" s="5"/>
      <c r="F5" s="5"/>
      <c r="G5" s="5"/>
      <c r="H5" s="5"/>
      <c r="I5" s="5"/>
      <c r="J5" s="5"/>
      <c r="K5" s="5"/>
      <c r="L5" s="5"/>
      <c r="M5" s="5"/>
      <c r="N5" s="5"/>
      <c r="O5" s="5"/>
    </row>
    <row r="6" spans="2:15" x14ac:dyDescent="0.2">
      <c r="B6" s="5"/>
      <c r="C6" s="5"/>
      <c r="D6" s="5"/>
      <c r="E6" s="5"/>
      <c r="F6" s="5"/>
      <c r="G6" s="5"/>
      <c r="H6" s="5"/>
      <c r="I6" s="5"/>
      <c r="J6" s="5"/>
      <c r="K6" s="5"/>
      <c r="L6" s="5"/>
      <c r="M6" s="5"/>
      <c r="N6" s="5"/>
      <c r="O6" s="5"/>
    </row>
    <row r="7" spans="2:15" ht="15" x14ac:dyDescent="0.2">
      <c r="B7" s="6"/>
      <c r="C7" s="7" t="s">
        <v>1</v>
      </c>
      <c r="D7" s="8" t="str">
        <f>INDEX(R197:AC197,1,S198+1)</f>
        <v>Aug</v>
      </c>
      <c r="E7" s="8" t="str">
        <f>INDEX(R197:AC197,1,T198+1)</f>
        <v>Sep</v>
      </c>
      <c r="F7" s="8" t="str">
        <f>INDEX(R197:AC197,1,U198+1)</f>
        <v>Oct</v>
      </c>
      <c r="G7" s="8" t="str">
        <f>INDEX(R197:AC197,1,V198+1)</f>
        <v>Nov</v>
      </c>
      <c r="H7" s="8" t="str">
        <f>INDEX(R197:AC197,1,W198+1)</f>
        <v>Dec</v>
      </c>
      <c r="I7" s="8" t="str">
        <f>INDEX(R197:AC197,1,X198+1)</f>
        <v>Jan</v>
      </c>
      <c r="J7" s="8" t="str">
        <f>INDEX(R197:AC197,1,Y198+1)</f>
        <v>Feb</v>
      </c>
      <c r="K7" s="8" t="str">
        <f>INDEX(R197:AC197,1,Z198+1)</f>
        <v>Mar</v>
      </c>
      <c r="L7" s="8" t="str">
        <f>INDEX(R197:AC197,1,AA198+1)</f>
        <v>Apr</v>
      </c>
      <c r="M7" s="8" t="str">
        <f>INDEX(R197:AC197,1,AB198+1)</f>
        <v>May</v>
      </c>
      <c r="N7" s="8" t="str">
        <f>INDEX(R197:AC197,1,AC198+1)</f>
        <v>Jun</v>
      </c>
      <c r="O7" s="8" t="s">
        <v>2</v>
      </c>
    </row>
    <row r="8" spans="2:15" ht="15" x14ac:dyDescent="0.2">
      <c r="B8" s="6"/>
      <c r="C8" s="5"/>
      <c r="D8" s="5"/>
      <c r="E8" s="5"/>
      <c r="F8" s="5"/>
      <c r="G8" s="5"/>
      <c r="H8" s="5"/>
      <c r="I8" s="5"/>
      <c r="J8" s="5"/>
      <c r="K8" s="5"/>
      <c r="L8" s="5"/>
      <c r="M8" s="5"/>
      <c r="N8" s="5"/>
      <c r="O8" s="5"/>
    </row>
    <row r="9" spans="2:15" x14ac:dyDescent="0.2">
      <c r="B9" s="9" t="s">
        <v>3</v>
      </c>
      <c r="C9" s="10">
        <v>48231</v>
      </c>
      <c r="D9" s="11">
        <f t="shared" ref="D9:N9" si="0">IF(C19,C19,"")</f>
        <v>41611</v>
      </c>
      <c r="E9" s="11">
        <f t="shared" si="0"/>
        <v>45511</v>
      </c>
      <c r="F9" s="11">
        <f t="shared" si="0"/>
        <v>48709</v>
      </c>
      <c r="G9" s="11">
        <f t="shared" si="0"/>
        <v>65916</v>
      </c>
      <c r="H9" s="11">
        <f t="shared" si="0"/>
        <v>75606</v>
      </c>
      <c r="I9" s="11">
        <f t="shared" si="0"/>
        <v>69415</v>
      </c>
      <c r="J9" s="11">
        <f t="shared" si="0"/>
        <v>54804</v>
      </c>
      <c r="K9" s="11">
        <f t="shared" si="0"/>
        <v>51901</v>
      </c>
      <c r="L9" s="11">
        <f t="shared" si="0"/>
        <v>47610</v>
      </c>
      <c r="M9" s="11">
        <f t="shared" si="0"/>
        <v>42110</v>
      </c>
      <c r="N9" s="11">
        <f t="shared" si="0"/>
        <v>43279</v>
      </c>
      <c r="O9" s="11">
        <f>IF(SUM(C9:N9),C9,"")</f>
        <v>48231</v>
      </c>
    </row>
    <row r="10" spans="2:15" x14ac:dyDescent="0.2">
      <c r="B10" s="9"/>
      <c r="C10" s="5"/>
      <c r="D10" s="5"/>
      <c r="E10" s="5"/>
      <c r="F10" s="5"/>
      <c r="G10" s="5"/>
      <c r="H10" s="5"/>
      <c r="I10" s="5"/>
      <c r="J10" s="5"/>
      <c r="K10" s="5"/>
      <c r="L10" s="5"/>
      <c r="M10" s="5"/>
      <c r="N10" s="5"/>
      <c r="O10" s="5"/>
    </row>
    <row r="11" spans="2:15" x14ac:dyDescent="0.2">
      <c r="B11" s="9" t="s">
        <v>4</v>
      </c>
      <c r="C11" s="12">
        <v>72000</v>
      </c>
      <c r="D11" s="13">
        <v>87000</v>
      </c>
      <c r="E11" s="13">
        <v>98000</v>
      </c>
      <c r="F11" s="13">
        <v>105000</v>
      </c>
      <c r="G11" s="13">
        <v>110000</v>
      </c>
      <c r="H11" s="13">
        <v>175000</v>
      </c>
      <c r="I11" s="13">
        <v>85000</v>
      </c>
      <c r="J11" s="13">
        <v>90000</v>
      </c>
      <c r="K11" s="13">
        <v>95000</v>
      </c>
      <c r="L11" s="13">
        <v>83000</v>
      </c>
      <c r="M11" s="13">
        <v>84000</v>
      </c>
      <c r="N11" s="13">
        <v>89000</v>
      </c>
      <c r="O11" s="13">
        <f>IF(SUM(C11:N11),SUM(C11:N11),"")</f>
        <v>1173000</v>
      </c>
    </row>
    <row r="12" spans="2:15" x14ac:dyDescent="0.2">
      <c r="B12" s="9"/>
      <c r="C12" s="14"/>
      <c r="D12" s="14"/>
      <c r="E12" s="14"/>
      <c r="F12" s="14"/>
      <c r="G12" s="14"/>
      <c r="H12" s="14"/>
      <c r="I12" s="14"/>
      <c r="J12" s="14"/>
      <c r="K12" s="14"/>
      <c r="L12" s="14"/>
      <c r="M12" s="14"/>
      <c r="N12" s="14"/>
      <c r="O12" s="14"/>
    </row>
    <row r="13" spans="2:15" x14ac:dyDescent="0.2">
      <c r="B13" s="9" t="s">
        <v>5</v>
      </c>
      <c r="C13" s="14"/>
      <c r="D13" s="14"/>
      <c r="E13" s="14"/>
      <c r="F13" s="14"/>
      <c r="G13" s="14"/>
      <c r="H13" s="14"/>
      <c r="I13" s="14"/>
      <c r="J13" s="14"/>
      <c r="K13" s="14"/>
      <c r="L13" s="14"/>
      <c r="M13" s="14"/>
      <c r="N13" s="14"/>
      <c r="O13" s="14"/>
    </row>
    <row r="14" spans="2:15" x14ac:dyDescent="0.2">
      <c r="B14" s="9" t="s">
        <v>6</v>
      </c>
      <c r="C14" s="10">
        <v>365</v>
      </c>
      <c r="D14" s="11">
        <v>206</v>
      </c>
      <c r="E14" s="11">
        <v>668</v>
      </c>
      <c r="F14" s="11">
        <v>1</v>
      </c>
      <c r="G14" s="11">
        <v>501</v>
      </c>
      <c r="H14" s="11">
        <v>1636</v>
      </c>
      <c r="I14" s="11">
        <v>838</v>
      </c>
      <c r="J14" s="11">
        <v>275</v>
      </c>
      <c r="K14" s="11">
        <v>78</v>
      </c>
      <c r="L14" s="11">
        <v>522</v>
      </c>
      <c r="M14" s="11">
        <v>29</v>
      </c>
      <c r="N14" s="11">
        <v>91</v>
      </c>
      <c r="O14" s="11">
        <f>IF(SUM(C14:N14),SUM(C14:N14),"")</f>
        <v>5210</v>
      </c>
    </row>
    <row r="15" spans="2:15" x14ac:dyDescent="0.2">
      <c r="B15" s="9" t="s">
        <v>7</v>
      </c>
      <c r="C15" s="12">
        <v>284</v>
      </c>
      <c r="D15" s="13">
        <v>1266</v>
      </c>
      <c r="E15" s="13">
        <v>1469</v>
      </c>
      <c r="F15" s="13">
        <v>1418</v>
      </c>
      <c r="G15" s="13">
        <v>1651</v>
      </c>
      <c r="H15" s="13">
        <v>1665</v>
      </c>
      <c r="I15" s="13">
        <v>820</v>
      </c>
      <c r="J15" s="13">
        <v>1632</v>
      </c>
      <c r="K15" s="13">
        <v>754</v>
      </c>
      <c r="L15" s="13">
        <v>1976</v>
      </c>
      <c r="M15" s="13">
        <v>841</v>
      </c>
      <c r="N15" s="13">
        <v>1964</v>
      </c>
      <c r="O15" s="13">
        <f>IF(SUM(C15:N15),SUM(C15:N15),"")</f>
        <v>15740</v>
      </c>
    </row>
    <row r="16" spans="2:15" x14ac:dyDescent="0.2">
      <c r="B16" s="9" t="s">
        <v>8</v>
      </c>
      <c r="C16" s="15">
        <v>1322</v>
      </c>
      <c r="D16" s="16">
        <v>3433</v>
      </c>
      <c r="E16" s="16">
        <v>4097</v>
      </c>
      <c r="F16" s="16">
        <v>2825</v>
      </c>
      <c r="G16" s="16">
        <v>373</v>
      </c>
      <c r="H16" s="16">
        <v>511</v>
      </c>
      <c r="I16" s="16">
        <v>1992</v>
      </c>
      <c r="J16" s="16">
        <v>2674</v>
      </c>
      <c r="K16" s="16">
        <v>3484</v>
      </c>
      <c r="L16" s="16">
        <v>2982</v>
      </c>
      <c r="M16" s="16">
        <v>2840</v>
      </c>
      <c r="N16" s="16">
        <v>2963</v>
      </c>
      <c r="O16" s="16">
        <f>IF(SUM(C16:N16),SUM(C16:N16),"")</f>
        <v>29496</v>
      </c>
    </row>
    <row r="17" spans="2:15" x14ac:dyDescent="0.2">
      <c r="B17" s="9" t="s">
        <v>9</v>
      </c>
      <c r="C17" s="12">
        <f t="shared" ref="C17:N17" si="1">IF(SUM(C14:C16),SUM(C14:C16),"")</f>
        <v>1971</v>
      </c>
      <c r="D17" s="13">
        <f t="shared" si="1"/>
        <v>4905</v>
      </c>
      <c r="E17" s="13">
        <f t="shared" si="1"/>
        <v>6234</v>
      </c>
      <c r="F17" s="13">
        <f t="shared" si="1"/>
        <v>4244</v>
      </c>
      <c r="G17" s="13">
        <f t="shared" si="1"/>
        <v>2525</v>
      </c>
      <c r="H17" s="13">
        <f t="shared" si="1"/>
        <v>3812</v>
      </c>
      <c r="I17" s="13">
        <f t="shared" si="1"/>
        <v>3650</v>
      </c>
      <c r="J17" s="13">
        <f t="shared" si="1"/>
        <v>4581</v>
      </c>
      <c r="K17" s="13">
        <f t="shared" si="1"/>
        <v>4316</v>
      </c>
      <c r="L17" s="13">
        <f t="shared" si="1"/>
        <v>5480</v>
      </c>
      <c r="M17" s="13">
        <f t="shared" si="1"/>
        <v>3710</v>
      </c>
      <c r="N17" s="13">
        <f t="shared" si="1"/>
        <v>5018</v>
      </c>
      <c r="O17" s="13">
        <f>IF(SUM(C17:N17),SUM(C17:N17),"")</f>
        <v>50446</v>
      </c>
    </row>
    <row r="18" spans="2:15" x14ac:dyDescent="0.2">
      <c r="B18" s="9"/>
      <c r="C18" s="5"/>
      <c r="D18" s="5"/>
      <c r="E18" s="5"/>
      <c r="F18" s="5"/>
      <c r="G18" s="5"/>
      <c r="H18" s="5"/>
      <c r="I18" s="5"/>
      <c r="J18" s="5"/>
      <c r="K18" s="5"/>
      <c r="L18" s="5"/>
      <c r="M18" s="5"/>
      <c r="N18" s="5"/>
      <c r="O18" s="5"/>
    </row>
    <row r="19" spans="2:15" x14ac:dyDescent="0.2">
      <c r="B19" s="9" t="s">
        <v>10</v>
      </c>
      <c r="C19" s="10">
        <v>41611</v>
      </c>
      <c r="D19" s="11">
        <v>45511</v>
      </c>
      <c r="E19" s="11">
        <v>48709</v>
      </c>
      <c r="F19" s="11">
        <v>65916</v>
      </c>
      <c r="G19" s="11">
        <v>75606</v>
      </c>
      <c r="H19" s="11">
        <v>69415</v>
      </c>
      <c r="I19" s="11">
        <v>54804</v>
      </c>
      <c r="J19" s="11">
        <v>51901</v>
      </c>
      <c r="K19" s="11">
        <v>47610</v>
      </c>
      <c r="L19" s="11">
        <v>42110</v>
      </c>
      <c r="M19" s="11">
        <v>43279</v>
      </c>
      <c r="N19" s="11">
        <v>42113</v>
      </c>
      <c r="O19" s="11">
        <f>IF(SUM(C19:N19),N19,"")</f>
        <v>42113</v>
      </c>
    </row>
    <row r="20" spans="2:15" x14ac:dyDescent="0.2">
      <c r="B20" s="9"/>
      <c r="C20" s="14"/>
      <c r="D20" s="14"/>
      <c r="E20" s="14"/>
      <c r="F20" s="14"/>
      <c r="G20" s="14"/>
      <c r="H20" s="14"/>
      <c r="I20" s="14"/>
      <c r="J20" s="14"/>
      <c r="K20" s="14"/>
      <c r="L20" s="14"/>
      <c r="M20" s="14"/>
      <c r="N20" s="14"/>
      <c r="O20" s="14"/>
    </row>
    <row r="21" spans="2:15" x14ac:dyDescent="0.2">
      <c r="B21" s="9" t="s">
        <v>11</v>
      </c>
      <c r="C21" s="12">
        <f t="shared" ref="C21:N21" si="2">IF(AND(ISNUMBER(C11),ISNUMBER(C17),ISNUMBER(C19),ISNUMBER(C9)),C11+C17+C19-C9,"")</f>
        <v>67351</v>
      </c>
      <c r="D21" s="13">
        <f t="shared" si="2"/>
        <v>95805</v>
      </c>
      <c r="E21" s="13">
        <f t="shared" si="2"/>
        <v>107432</v>
      </c>
      <c r="F21" s="13">
        <f t="shared" si="2"/>
        <v>126451</v>
      </c>
      <c r="G21" s="13">
        <f t="shared" si="2"/>
        <v>122215</v>
      </c>
      <c r="H21" s="13">
        <f t="shared" si="2"/>
        <v>172621</v>
      </c>
      <c r="I21" s="13">
        <f t="shared" si="2"/>
        <v>74039</v>
      </c>
      <c r="J21" s="13">
        <f t="shared" si="2"/>
        <v>91678</v>
      </c>
      <c r="K21" s="13">
        <f t="shared" si="2"/>
        <v>95025</v>
      </c>
      <c r="L21" s="13">
        <f t="shared" si="2"/>
        <v>82980</v>
      </c>
      <c r="M21" s="13">
        <f t="shared" si="2"/>
        <v>88879</v>
      </c>
      <c r="N21" s="13">
        <f t="shared" si="2"/>
        <v>92852</v>
      </c>
      <c r="O21" s="13">
        <f>IF(SUM(C21:N21),SUM(C21:N21),"")</f>
        <v>1217328</v>
      </c>
    </row>
    <row r="22" spans="2:15" x14ac:dyDescent="0.2">
      <c r="B22" s="9"/>
      <c r="C22" s="5"/>
      <c r="D22" s="5"/>
      <c r="E22" s="5"/>
      <c r="F22" s="5"/>
      <c r="G22" s="5"/>
      <c r="H22" s="5"/>
      <c r="I22" s="5"/>
      <c r="J22" s="5"/>
      <c r="K22" s="5"/>
      <c r="L22" s="5"/>
      <c r="M22" s="5"/>
      <c r="N22" s="5"/>
      <c r="O22" s="5"/>
    </row>
    <row r="23" spans="2:15" x14ac:dyDescent="0.2">
      <c r="B23" s="9" t="s">
        <v>12</v>
      </c>
      <c r="C23" s="17">
        <v>0.5</v>
      </c>
      <c r="D23" s="17">
        <v>0.5</v>
      </c>
      <c r="E23" s="17">
        <v>0.5</v>
      </c>
      <c r="F23" s="17">
        <v>0.5</v>
      </c>
      <c r="G23" s="17">
        <v>0.5</v>
      </c>
      <c r="H23" s="17">
        <v>0.52</v>
      </c>
      <c r="I23" s="17">
        <v>0.47</v>
      </c>
      <c r="J23" s="17">
        <v>0.48</v>
      </c>
      <c r="K23" s="17">
        <v>0.5</v>
      </c>
      <c r="L23" s="17">
        <v>0.5</v>
      </c>
      <c r="M23" s="17">
        <v>0.5</v>
      </c>
      <c r="N23" s="17">
        <v>0.5</v>
      </c>
      <c r="O23" s="18">
        <f>IF(OR(ISNUMBER(O21),ISNUMBER(O25)),O21/O25-1,"")</f>
        <v>0.49941054315305244</v>
      </c>
    </row>
    <row r="24" spans="2:15" x14ac:dyDescent="0.2">
      <c r="B24" s="9"/>
      <c r="C24" s="5"/>
      <c r="D24" s="5"/>
      <c r="E24" s="5"/>
      <c r="F24" s="5"/>
      <c r="G24" s="5"/>
      <c r="H24" s="5"/>
      <c r="I24" s="5"/>
      <c r="J24" s="5"/>
      <c r="K24" s="5"/>
      <c r="L24" s="5"/>
      <c r="M24" s="5"/>
      <c r="N24" s="5"/>
      <c r="O24" s="5"/>
    </row>
    <row r="25" spans="2:15" x14ac:dyDescent="0.2">
      <c r="B25" s="9" t="s">
        <v>13</v>
      </c>
      <c r="C25" s="12">
        <f t="shared" ref="C25:N25" si="3">IF(ISNUMBER(C21),C21/(1+C23),"")</f>
        <v>44900.666666666664</v>
      </c>
      <c r="D25" s="13">
        <f t="shared" si="3"/>
        <v>63870</v>
      </c>
      <c r="E25" s="13">
        <f t="shared" si="3"/>
        <v>71621.333333333328</v>
      </c>
      <c r="F25" s="13">
        <f t="shared" si="3"/>
        <v>84300.666666666672</v>
      </c>
      <c r="G25" s="13">
        <f t="shared" si="3"/>
        <v>81476.666666666672</v>
      </c>
      <c r="H25" s="13">
        <f t="shared" si="3"/>
        <v>113566.44736842105</v>
      </c>
      <c r="I25" s="13">
        <f t="shared" si="3"/>
        <v>50366.666666666664</v>
      </c>
      <c r="J25" s="13">
        <f t="shared" si="3"/>
        <v>61944.594594594593</v>
      </c>
      <c r="K25" s="13">
        <f t="shared" si="3"/>
        <v>63350</v>
      </c>
      <c r="L25" s="13">
        <f t="shared" si="3"/>
        <v>55320</v>
      </c>
      <c r="M25" s="13">
        <f t="shared" si="3"/>
        <v>59252.666666666664</v>
      </c>
      <c r="N25" s="13">
        <f t="shared" si="3"/>
        <v>61901.333333333336</v>
      </c>
      <c r="O25" s="13">
        <f>IF(SUM(C25:N25),SUM(C25:N25),"")</f>
        <v>811871.04196301568</v>
      </c>
    </row>
    <row r="26" spans="2:15" x14ac:dyDescent="0.2">
      <c r="B26" s="9"/>
      <c r="C26" s="14"/>
      <c r="D26" s="14"/>
      <c r="E26" s="14"/>
      <c r="F26" s="14"/>
      <c r="G26" s="14"/>
      <c r="H26" s="14"/>
      <c r="I26" s="14"/>
      <c r="J26" s="14"/>
      <c r="K26" s="14"/>
      <c r="L26" s="14"/>
      <c r="M26" s="14"/>
      <c r="N26" s="14"/>
      <c r="O26" s="14"/>
    </row>
    <row r="27" spans="2:15" x14ac:dyDescent="0.2">
      <c r="B27" s="9" t="s">
        <v>14</v>
      </c>
      <c r="C27" s="10">
        <f t="shared" ref="C27:N27" si="4">IF(AND(ISNUMBER(C21),ISNUMBER(C25)),C21-C25,"")</f>
        <v>22450.333333333336</v>
      </c>
      <c r="D27" s="11">
        <f t="shared" si="4"/>
        <v>31935</v>
      </c>
      <c r="E27" s="11">
        <f t="shared" si="4"/>
        <v>35810.666666666672</v>
      </c>
      <c r="F27" s="11">
        <f t="shared" si="4"/>
        <v>42150.333333333328</v>
      </c>
      <c r="G27" s="11">
        <f t="shared" si="4"/>
        <v>40738.333333333328</v>
      </c>
      <c r="H27" s="11">
        <f t="shared" si="4"/>
        <v>59054.552631578947</v>
      </c>
      <c r="I27" s="11">
        <f t="shared" si="4"/>
        <v>23672.333333333336</v>
      </c>
      <c r="J27" s="11">
        <f t="shared" si="4"/>
        <v>29733.405405405407</v>
      </c>
      <c r="K27" s="11">
        <f t="shared" si="4"/>
        <v>31675</v>
      </c>
      <c r="L27" s="11">
        <f t="shared" si="4"/>
        <v>27660</v>
      </c>
      <c r="M27" s="11">
        <f t="shared" si="4"/>
        <v>29626.333333333336</v>
      </c>
      <c r="N27" s="11">
        <f t="shared" si="4"/>
        <v>30950.666666666664</v>
      </c>
      <c r="O27" s="11">
        <f>IF(SUM(C27:N27),SUM(C27:N27),"")</f>
        <v>405456.95803698432</v>
      </c>
    </row>
    <row r="28" spans="2:15" x14ac:dyDescent="0.2">
      <c r="B28" s="9"/>
      <c r="C28" s="19"/>
      <c r="D28" s="19"/>
      <c r="E28" s="19"/>
      <c r="F28" s="19"/>
      <c r="G28" s="19"/>
      <c r="H28" s="19"/>
      <c r="I28" s="19"/>
      <c r="J28" s="19"/>
      <c r="K28" s="19"/>
      <c r="L28" s="19"/>
      <c r="M28" s="19"/>
      <c r="N28" s="19"/>
      <c r="O28" s="19"/>
    </row>
    <row r="29" spans="2:15" ht="13.5" thickBot="1" x14ac:dyDescent="0.25">
      <c r="B29" s="9" t="s">
        <v>15</v>
      </c>
      <c r="C29" s="20">
        <f t="shared" ref="C29:N29" si="5">IF(OR(ISNUMBER(C27),ISNUMBER(C17)),C27-C17,"")</f>
        <v>20479.333333333336</v>
      </c>
      <c r="D29" s="20">
        <f t="shared" si="5"/>
        <v>27030</v>
      </c>
      <c r="E29" s="20">
        <f t="shared" si="5"/>
        <v>29576.666666666672</v>
      </c>
      <c r="F29" s="20">
        <f t="shared" si="5"/>
        <v>37906.333333333328</v>
      </c>
      <c r="G29" s="20">
        <f t="shared" si="5"/>
        <v>38213.333333333328</v>
      </c>
      <c r="H29" s="20">
        <f t="shared" si="5"/>
        <v>55242.552631578947</v>
      </c>
      <c r="I29" s="20">
        <f t="shared" si="5"/>
        <v>20022.333333333336</v>
      </c>
      <c r="J29" s="20">
        <f t="shared" si="5"/>
        <v>25152.405405405407</v>
      </c>
      <c r="K29" s="20">
        <f t="shared" si="5"/>
        <v>27359</v>
      </c>
      <c r="L29" s="20">
        <f t="shared" si="5"/>
        <v>22180</v>
      </c>
      <c r="M29" s="20">
        <f t="shared" si="5"/>
        <v>25916.333333333336</v>
      </c>
      <c r="N29" s="20">
        <f t="shared" si="5"/>
        <v>25932.666666666664</v>
      </c>
      <c r="O29" s="20">
        <f>IF(SUM(C29:N29),SUM(C29:N29),"")</f>
        <v>355010.95803698438</v>
      </c>
    </row>
    <row r="30" spans="2:15" ht="13.5" thickTop="1" x14ac:dyDescent="0.2"/>
    <row r="32" spans="2:15" x14ac:dyDescent="0.2">
      <c r="B32" s="31"/>
      <c r="C32" s="32"/>
      <c r="D32" s="32"/>
      <c r="E32" s="32"/>
      <c r="F32" s="32"/>
      <c r="G32" s="32"/>
      <c r="H32" s="32"/>
      <c r="I32" s="32"/>
      <c r="J32" s="32"/>
      <c r="K32" s="32"/>
      <c r="L32" s="32"/>
      <c r="M32" s="32"/>
      <c r="N32" s="32"/>
      <c r="O32" s="32"/>
    </row>
    <row r="196" spans="18:29" x14ac:dyDescent="0.2">
      <c r="R196" s="21" t="s">
        <v>16</v>
      </c>
      <c r="S196" s="22"/>
      <c r="T196" s="22"/>
      <c r="U196" s="22"/>
      <c r="V196" s="22"/>
      <c r="W196" s="22"/>
      <c r="X196" s="22"/>
      <c r="Y196" s="22"/>
      <c r="Z196" s="22"/>
      <c r="AA196" s="22"/>
      <c r="AB196" s="22"/>
      <c r="AC196" s="23"/>
    </row>
    <row r="197" spans="18:29" x14ac:dyDescent="0.2">
      <c r="R197" s="24" t="s">
        <v>17</v>
      </c>
      <c r="S197" s="25" t="s">
        <v>18</v>
      </c>
      <c r="T197" s="25" t="s">
        <v>19</v>
      </c>
      <c r="U197" s="25" t="s">
        <v>20</v>
      </c>
      <c r="V197" s="25" t="s">
        <v>21</v>
      </c>
      <c r="W197" s="25" t="s">
        <v>22</v>
      </c>
      <c r="X197" s="25" t="s">
        <v>1</v>
      </c>
      <c r="Y197" s="25" t="s">
        <v>23</v>
      </c>
      <c r="Z197" s="25" t="s">
        <v>24</v>
      </c>
      <c r="AA197" s="25" t="s">
        <v>25</v>
      </c>
      <c r="AB197" s="25" t="s">
        <v>26</v>
      </c>
      <c r="AC197" s="26" t="s">
        <v>27</v>
      </c>
    </row>
    <row r="198" spans="18:29" x14ac:dyDescent="0.2">
      <c r="R198" s="27">
        <f>MATCH(PROPER(LEFT(TRIM(C7),3)),R197:AC197,0)-1</f>
        <v>6</v>
      </c>
      <c r="S198" s="28">
        <f t="shared" ref="S198:AC198" si="6">IF(R198=11,0,R198+1)</f>
        <v>7</v>
      </c>
      <c r="T198" s="28">
        <f t="shared" si="6"/>
        <v>8</v>
      </c>
      <c r="U198" s="28">
        <f t="shared" si="6"/>
        <v>9</v>
      </c>
      <c r="V198" s="28">
        <f t="shared" si="6"/>
        <v>10</v>
      </c>
      <c r="W198" s="28">
        <f t="shared" si="6"/>
        <v>11</v>
      </c>
      <c r="X198" s="28">
        <f t="shared" si="6"/>
        <v>0</v>
      </c>
      <c r="Y198" s="28">
        <f t="shared" si="6"/>
        <v>1</v>
      </c>
      <c r="Z198" s="28">
        <f t="shared" si="6"/>
        <v>2</v>
      </c>
      <c r="AA198" s="28">
        <f t="shared" si="6"/>
        <v>3</v>
      </c>
      <c r="AB198" s="28">
        <f t="shared" si="6"/>
        <v>4</v>
      </c>
      <c r="AC198" s="29">
        <f t="shared" si="6"/>
        <v>5</v>
      </c>
    </row>
  </sheetData>
  <mergeCells count="1">
    <mergeCell ref="B32:O32"/>
  </mergeCells>
  <phoneticPr fontId="0" type="noConversion"/>
  <printOptions horizontalCentered="1"/>
  <pageMargins left="0.23622047244094491" right="0.23622047244094491" top="0.74803149606299213" bottom="0.74803149606299213" header="0.23622047244094491" footer="0.51181102362204722"/>
  <pageSetup orientation="landscape"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8A4C493A-C07D-4334-A74B-2D4E5CF755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Merchandise Plan</vt:lpstr>
      <vt:lpstr>'Merchandise Plan'!Print_Area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2014-10-26T17:57:44Z</dcterms:created>
  <dcterms:modified xsi:type="dcterms:W3CDTF">2014-10-26T17:57:44Z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TC018773819991</vt:lpwstr>
  </property>
</Properties>
</file>