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Udemy Mali Tabloların Okunması^J Analizi^J Analitiği ve Yorumlanması/Eğitim Dokumanları/"/>
    </mc:Choice>
  </mc:AlternateContent>
  <xr:revisionPtr revIDLastSave="217" documentId="8_{26CD7807-9937-475E-845E-6CE89A557EDA}" xr6:coauthVersionLast="47" xr6:coauthVersionMax="47" xr10:uidLastSave="{67DA66D5-ABAB-480D-BA12-A1BEEC029E20}"/>
  <bookViews>
    <workbookView xWindow="-120" yWindow="-120" windowWidth="29040" windowHeight="15840" xr2:uid="{0AD35ACE-5390-49D2-991D-EA5E2E2856C5}"/>
  </bookViews>
  <sheets>
    <sheet name="Makine Yatırımı" sheetId="1" r:id="rId1"/>
    <sheet name="Tahvil Yatırım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R8" i="2"/>
  <c r="G8" i="2"/>
  <c r="H8" i="2"/>
  <c r="I8" i="2"/>
  <c r="J8" i="2"/>
  <c r="K8" i="2"/>
  <c r="L8" i="2"/>
  <c r="M8" i="2"/>
  <c r="N8" i="2"/>
  <c r="O8" i="2"/>
  <c r="P8" i="2"/>
  <c r="Q8" i="2"/>
  <c r="F8" i="2"/>
  <c r="R7" i="2"/>
  <c r="Q7" i="2"/>
  <c r="P7" i="2"/>
  <c r="O7" i="2"/>
  <c r="N7" i="2"/>
  <c r="M7" i="2"/>
  <c r="L7" i="2"/>
  <c r="K7" i="2"/>
  <c r="J7" i="2"/>
  <c r="I7" i="2"/>
  <c r="H7" i="2"/>
  <c r="G7" i="2"/>
  <c r="F7" i="2"/>
  <c r="R6" i="2"/>
  <c r="H5" i="2"/>
  <c r="I5" i="2"/>
  <c r="J5" i="2"/>
  <c r="K5" i="2"/>
  <c r="L5" i="2"/>
  <c r="M5" i="2"/>
  <c r="N5" i="2"/>
  <c r="O5" i="2"/>
  <c r="P5" i="2"/>
  <c r="Q5" i="2"/>
  <c r="R5" i="2"/>
  <c r="G5" i="2"/>
  <c r="F4" i="2"/>
  <c r="B3" i="2"/>
  <c r="M22" i="1"/>
  <c r="L22" i="1"/>
  <c r="K22" i="1"/>
  <c r="J22" i="1"/>
  <c r="I22" i="1"/>
  <c r="H22" i="1"/>
  <c r="G22" i="1"/>
  <c r="F22" i="1"/>
  <c r="G17" i="1"/>
  <c r="M20" i="1"/>
  <c r="G23" i="1"/>
  <c r="G21" i="1"/>
  <c r="F21" i="1"/>
  <c r="H19" i="1"/>
  <c r="I19" i="1" s="1"/>
  <c r="J19" i="1" s="1"/>
  <c r="K19" i="1" s="1"/>
  <c r="L19" i="1" s="1"/>
  <c r="M19" i="1" s="1"/>
  <c r="H18" i="1"/>
  <c r="I18" i="1" s="1"/>
  <c r="J18" i="1" s="1"/>
  <c r="K18" i="1" s="1"/>
  <c r="L18" i="1" s="1"/>
  <c r="M18" i="1" s="1"/>
  <c r="B6" i="1"/>
  <c r="F23" i="1" l="1"/>
  <c r="H17" i="1"/>
  <c r="H21" i="1" s="1"/>
  <c r="H23" i="1" l="1"/>
  <c r="I17" i="1"/>
  <c r="I21" i="1" s="1"/>
  <c r="J17" i="1" l="1"/>
  <c r="J21" i="1" s="1"/>
  <c r="I23" i="1"/>
  <c r="K17" i="1" l="1"/>
  <c r="K21" i="1" s="1"/>
  <c r="J23" i="1"/>
  <c r="L17" i="1" l="1"/>
  <c r="L21" i="1" s="1"/>
  <c r="K23" i="1"/>
  <c r="M17" i="1" l="1"/>
  <c r="L23" i="1"/>
  <c r="M21" i="1" l="1"/>
  <c r="M23" i="1" s="1"/>
  <c r="F25" i="1" s="1"/>
</calcChain>
</file>

<file path=xl/sharedStrings.xml><?xml version="1.0" encoding="utf-8"?>
<sst xmlns="http://schemas.openxmlformats.org/spreadsheetml/2006/main" count="38" uniqueCount="35">
  <si>
    <t>Satın Alım Bedeli</t>
  </si>
  <si>
    <t>Yıllık Bakım ve Onarım Gideri</t>
  </si>
  <si>
    <t>Makinenin Ömrü</t>
  </si>
  <si>
    <t>Yıllara Göre enflasyon beklentisi</t>
  </si>
  <si>
    <t>%45, %32, %25, %18, %11, %10, %9</t>
  </si>
  <si>
    <t>Makinenin bugünkü hurda bedeli</t>
  </si>
  <si>
    <t>Dönem</t>
  </si>
  <si>
    <t>Satın Alma Bedeli</t>
  </si>
  <si>
    <t>Enflasyon</t>
  </si>
  <si>
    <t>Bakım Bedeli</t>
  </si>
  <si>
    <t>Makinenin Yıllık Getirisi</t>
  </si>
  <si>
    <t>Yıllık Kazanç</t>
  </si>
  <si>
    <t>Hurda Bedeli</t>
  </si>
  <si>
    <t>Toplam</t>
  </si>
  <si>
    <t>İskonto Katsayısı</t>
  </si>
  <si>
    <t>NPV</t>
  </si>
  <si>
    <t>Toplam NPV</t>
  </si>
  <si>
    <t>0</t>
  </si>
  <si>
    <t>1</t>
  </si>
  <si>
    <t>2</t>
  </si>
  <si>
    <t>3</t>
  </si>
  <si>
    <t>4</t>
  </si>
  <si>
    <t>5</t>
  </si>
  <si>
    <t>6</t>
  </si>
  <si>
    <t>7</t>
  </si>
  <si>
    <t>Yıllık İşçilik ve Enerji Giderleri</t>
  </si>
  <si>
    <t>İşçilik ve Enerji Giderleri</t>
  </si>
  <si>
    <t>Faiz Oranları</t>
  </si>
  <si>
    <t>Tahvil Anapara Yatırımı</t>
  </si>
  <si>
    <t>Yıllık Faiz Oranı</t>
  </si>
  <si>
    <t>3 Aylık Faiz Oranı</t>
  </si>
  <si>
    <t>Yatırım Gideri</t>
  </si>
  <si>
    <t>Kupon Ödemeleri</t>
  </si>
  <si>
    <t>Anapara Ödemeleri</t>
  </si>
  <si>
    <t>Bugünkü Değer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</si>
</sst>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TL&quot;"/>
    <numFmt numFmtId="165" formatCode="#,##0\ &quot;yıl&quot;"/>
    <numFmt numFmtId="166" formatCode="#,##0_ &quot;TL&quot;;[Red]\-#,##0\ &quot;TL&quot;"/>
    <numFmt numFmtId="174" formatCode="0.0%"/>
    <numFmt numFmtId="175" formatCode="#,##0.0_ &quot;TL&quot;;[Red]\-#,##0.0\ &quot;TL&quot;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0" applyNumberFormat="1"/>
    <xf numFmtId="166" fontId="0" fillId="0" borderId="0" xfId="0" applyNumberFormat="1"/>
    <xf numFmtId="0" fontId="2" fillId="0" borderId="0" xfId="0" applyFo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9" fontId="0" fillId="0" borderId="5" xfId="0" applyNumberFormat="1" applyFont="1" applyBorder="1" applyAlignment="1">
      <alignment vertical="center"/>
    </xf>
    <xf numFmtId="9" fontId="0" fillId="0" borderId="6" xfId="0" applyNumberFormat="1" applyFont="1" applyBorder="1" applyAlignment="1">
      <alignment vertical="center"/>
    </xf>
    <xf numFmtId="166" fontId="0" fillId="0" borderId="5" xfId="0" applyNumberFormat="1" applyFont="1" applyBorder="1" applyAlignment="1">
      <alignment vertical="center"/>
    </xf>
    <xf numFmtId="166" fontId="0" fillId="0" borderId="6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2" fontId="0" fillId="0" borderId="5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6" fontId="0" fillId="0" borderId="2" xfId="0" applyNumberFormat="1" applyFont="1" applyBorder="1" applyAlignment="1">
      <alignment vertical="center"/>
    </xf>
    <xf numFmtId="166" fontId="0" fillId="0" borderId="3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5" fontId="0" fillId="0" borderId="7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2" fillId="0" borderId="8" xfId="0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74" fontId="0" fillId="0" borderId="7" xfId="1" applyNumberFormat="1" applyFont="1" applyBorder="1" applyAlignment="1">
      <alignment vertical="center"/>
    </xf>
    <xf numFmtId="174" fontId="0" fillId="0" borderId="0" xfId="1" applyNumberFormat="1" applyFont="1"/>
    <xf numFmtId="175" fontId="0" fillId="0" borderId="0" xfId="0" applyNumberFormat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9605-0585-46A7-AA18-0173B2C893D2}">
  <dimension ref="A1:O25"/>
  <sheetViews>
    <sheetView showGridLines="0" tabSelected="1" workbookViewId="0">
      <selection activeCell="E25" sqref="E25:F25"/>
    </sheetView>
  </sheetViews>
  <sheetFormatPr defaultRowHeight="15" x14ac:dyDescent="0.25"/>
  <cols>
    <col min="1" max="1" width="32.42578125" style="4" customWidth="1"/>
    <col min="2" max="2" width="31.7109375" style="5" bestFit="1" customWidth="1"/>
    <col min="3" max="4" width="9.140625" style="4"/>
    <col min="5" max="5" width="22.42578125" style="4" bestFit="1" customWidth="1"/>
    <col min="6" max="10" width="10.5703125" style="4" bestFit="1" customWidth="1"/>
    <col min="11" max="13" width="11.42578125" style="4" bestFit="1" customWidth="1"/>
    <col min="14" max="14" width="9.140625" style="4"/>
    <col min="15" max="15" width="11.42578125" style="4" bestFit="1" customWidth="1"/>
    <col min="16" max="16384" width="9.140625" style="4"/>
  </cols>
  <sheetData>
    <row r="1" spans="1:14" x14ac:dyDescent="0.25">
      <c r="A1" s="21" t="s">
        <v>0</v>
      </c>
      <c r="B1" s="22">
        <v>500000</v>
      </c>
    </row>
    <row r="2" spans="1:14" x14ac:dyDescent="0.25">
      <c r="A2" s="21" t="s">
        <v>1</v>
      </c>
      <c r="B2" s="22">
        <v>120000</v>
      </c>
    </row>
    <row r="3" spans="1:14" x14ac:dyDescent="0.25">
      <c r="A3" s="21" t="s">
        <v>2</v>
      </c>
      <c r="B3" s="23">
        <v>7</v>
      </c>
    </row>
    <row r="4" spans="1:14" x14ac:dyDescent="0.25">
      <c r="A4" s="21" t="s">
        <v>3</v>
      </c>
      <c r="B4" s="24" t="s">
        <v>4</v>
      </c>
    </row>
    <row r="5" spans="1:14" x14ac:dyDescent="0.25">
      <c r="A5" s="21" t="s">
        <v>5</v>
      </c>
      <c r="B5" s="22">
        <v>75000</v>
      </c>
    </row>
    <row r="6" spans="1:14" x14ac:dyDescent="0.25">
      <c r="A6" s="21" t="s">
        <v>25</v>
      </c>
      <c r="B6" s="22">
        <f>22000*12</f>
        <v>264000</v>
      </c>
    </row>
    <row r="7" spans="1:14" x14ac:dyDescent="0.25">
      <c r="A7" s="21" t="s">
        <v>10</v>
      </c>
      <c r="B7" s="22">
        <v>500000</v>
      </c>
    </row>
    <row r="9" spans="1:14" x14ac:dyDescent="0.25">
      <c r="A9" s="21" t="s">
        <v>27</v>
      </c>
      <c r="B9" s="27">
        <v>0.3</v>
      </c>
    </row>
    <row r="14" spans="1:14" x14ac:dyDescent="0.25">
      <c r="E14" s="6" t="s">
        <v>6</v>
      </c>
      <c r="F14" s="7" t="s">
        <v>17</v>
      </c>
      <c r="G14" s="7" t="s">
        <v>18</v>
      </c>
      <c r="H14" s="7" t="s">
        <v>19</v>
      </c>
      <c r="I14" s="7" t="s">
        <v>20</v>
      </c>
      <c r="J14" s="7" t="s">
        <v>21</v>
      </c>
      <c r="K14" s="7" t="s">
        <v>22</v>
      </c>
      <c r="L14" s="7" t="s">
        <v>23</v>
      </c>
      <c r="M14" s="8" t="s">
        <v>24</v>
      </c>
    </row>
    <row r="15" spans="1:14" x14ac:dyDescent="0.25">
      <c r="E15" s="9" t="s">
        <v>8</v>
      </c>
      <c r="F15" s="10"/>
      <c r="G15" s="11">
        <v>0.45</v>
      </c>
      <c r="H15" s="11">
        <v>0.32</v>
      </c>
      <c r="I15" s="11">
        <v>0.25</v>
      </c>
      <c r="J15" s="11">
        <v>0.18</v>
      </c>
      <c r="K15" s="11">
        <v>0.11</v>
      </c>
      <c r="L15" s="11">
        <v>0.1</v>
      </c>
      <c r="M15" s="12">
        <v>0.09</v>
      </c>
    </row>
    <row r="16" spans="1:14" x14ac:dyDescent="0.25">
      <c r="E16" s="9" t="s">
        <v>7</v>
      </c>
      <c r="F16" s="13">
        <v>-500000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4">
        <v>0</v>
      </c>
      <c r="N16" s="15"/>
    </row>
    <row r="17" spans="5:15" x14ac:dyDescent="0.25">
      <c r="E17" s="9" t="s">
        <v>9</v>
      </c>
      <c r="F17" s="13">
        <v>0</v>
      </c>
      <c r="G17" s="13">
        <f>-120000</f>
        <v>-120000</v>
      </c>
      <c r="H17" s="13">
        <f>+G17*(1+H$15)</f>
        <v>-158400</v>
      </c>
      <c r="I17" s="13">
        <f t="shared" ref="I17:M19" si="0">+H17*(1+I$15)</f>
        <v>-198000</v>
      </c>
      <c r="J17" s="13">
        <f t="shared" si="0"/>
        <v>-233640</v>
      </c>
      <c r="K17" s="13">
        <f t="shared" si="0"/>
        <v>-259340.40000000002</v>
      </c>
      <c r="L17" s="13">
        <f t="shared" si="0"/>
        <v>-285274.44000000006</v>
      </c>
      <c r="M17" s="14">
        <f t="shared" si="0"/>
        <v>-310949.13960000011</v>
      </c>
      <c r="N17" s="15"/>
    </row>
    <row r="18" spans="5:15" x14ac:dyDescent="0.25">
      <c r="E18" s="9" t="s">
        <v>26</v>
      </c>
      <c r="F18" s="13">
        <v>0</v>
      </c>
      <c r="G18" s="13">
        <v>-264000</v>
      </c>
      <c r="H18" s="13">
        <f>+G18*(1+H$15)</f>
        <v>-348480</v>
      </c>
      <c r="I18" s="13">
        <f t="shared" si="0"/>
        <v>-435600</v>
      </c>
      <c r="J18" s="13">
        <f t="shared" si="0"/>
        <v>-514008</v>
      </c>
      <c r="K18" s="13">
        <f t="shared" si="0"/>
        <v>-570548.88</v>
      </c>
      <c r="L18" s="13">
        <f t="shared" si="0"/>
        <v>-627603.76800000004</v>
      </c>
      <c r="M18" s="14">
        <f t="shared" si="0"/>
        <v>-684088.10712000006</v>
      </c>
    </row>
    <row r="19" spans="5:15" x14ac:dyDescent="0.25">
      <c r="E19" s="9" t="s">
        <v>11</v>
      </c>
      <c r="F19" s="13">
        <v>0</v>
      </c>
      <c r="G19" s="13">
        <v>500000</v>
      </c>
      <c r="H19" s="13">
        <f>+G19*(1+H$15)</f>
        <v>660000</v>
      </c>
      <c r="I19" s="13">
        <f t="shared" si="0"/>
        <v>825000</v>
      </c>
      <c r="J19" s="13">
        <f t="shared" si="0"/>
        <v>973500</v>
      </c>
      <c r="K19" s="13">
        <f t="shared" si="0"/>
        <v>1080585</v>
      </c>
      <c r="L19" s="13">
        <f t="shared" si="0"/>
        <v>1188643.5</v>
      </c>
      <c r="M19" s="14">
        <f t="shared" si="0"/>
        <v>1295621.415</v>
      </c>
    </row>
    <row r="20" spans="5:15" x14ac:dyDescent="0.25">
      <c r="E20" s="9" t="s">
        <v>12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f>75000*(1+H15)*(1+I15)*(1+J15)*(1+K15)*(1+L15)*(1+M15)</f>
        <v>194343.21225000004</v>
      </c>
    </row>
    <row r="21" spans="5:15" x14ac:dyDescent="0.25">
      <c r="E21" s="9" t="s">
        <v>13</v>
      </c>
      <c r="F21" s="13">
        <f>SUM(F16:F20)</f>
        <v>-500000</v>
      </c>
      <c r="G21" s="13">
        <f>SUM(G16:G20)</f>
        <v>116000</v>
      </c>
      <c r="H21" s="13">
        <f t="shared" ref="G21:M21" si="1">SUM(H16:H20)</f>
        <v>153120</v>
      </c>
      <c r="I21" s="13">
        <f t="shared" si="1"/>
        <v>191400</v>
      </c>
      <c r="J21" s="13">
        <f t="shared" si="1"/>
        <v>225852</v>
      </c>
      <c r="K21" s="13">
        <f t="shared" si="1"/>
        <v>250695.71999999997</v>
      </c>
      <c r="L21" s="13">
        <f t="shared" si="1"/>
        <v>275765.2919999999</v>
      </c>
      <c r="M21" s="14">
        <f t="shared" si="1"/>
        <v>494927.38052999991</v>
      </c>
      <c r="O21" s="15"/>
    </row>
    <row r="22" spans="5:15" x14ac:dyDescent="0.25">
      <c r="E22" s="9" t="s">
        <v>14</v>
      </c>
      <c r="F22" s="16">
        <f>+(1+$B$9)^F14</f>
        <v>1</v>
      </c>
      <c r="G22" s="16">
        <f t="shared" ref="G22:M22" si="2">+(1+$B$9)^G14</f>
        <v>1.3</v>
      </c>
      <c r="H22" s="16">
        <f t="shared" si="2"/>
        <v>1.6900000000000002</v>
      </c>
      <c r="I22" s="16">
        <f t="shared" si="2"/>
        <v>2.1970000000000005</v>
      </c>
      <c r="J22" s="16">
        <f t="shared" si="2"/>
        <v>2.8561000000000005</v>
      </c>
      <c r="K22" s="16">
        <f t="shared" si="2"/>
        <v>3.712930000000001</v>
      </c>
      <c r="L22" s="16">
        <f t="shared" si="2"/>
        <v>4.8268090000000017</v>
      </c>
      <c r="M22" s="17">
        <f t="shared" si="2"/>
        <v>6.2748517000000028</v>
      </c>
      <c r="O22" s="15"/>
    </row>
    <row r="23" spans="5:15" x14ac:dyDescent="0.25">
      <c r="E23" s="18" t="s">
        <v>15</v>
      </c>
      <c r="F23" s="19">
        <f>+F21/F22</f>
        <v>-500000</v>
      </c>
      <c r="G23" s="19">
        <f>+G21/G22</f>
        <v>89230.769230769234</v>
      </c>
      <c r="H23" s="19">
        <f t="shared" ref="G23:M23" si="3">+H21/H22</f>
        <v>90603.550295857975</v>
      </c>
      <c r="I23" s="19">
        <f t="shared" si="3"/>
        <v>87118.798361401889</v>
      </c>
      <c r="J23" s="19">
        <f t="shared" si="3"/>
        <v>79077.063128041715</v>
      </c>
      <c r="K23" s="19">
        <f t="shared" si="3"/>
        <v>67519.646209327911</v>
      </c>
      <c r="L23" s="19">
        <f t="shared" si="3"/>
        <v>57132.008330969758</v>
      </c>
      <c r="M23" s="20">
        <f t="shared" si="3"/>
        <v>78874.753411303682</v>
      </c>
    </row>
    <row r="25" spans="5:15" x14ac:dyDescent="0.25">
      <c r="E25" s="25" t="s">
        <v>16</v>
      </c>
      <c r="F25" s="26">
        <f>SUM(F23:M23)</f>
        <v>49556.588967672149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1CAD-C30F-4335-83C1-543FDC704020}">
  <dimension ref="A1:R10"/>
  <sheetViews>
    <sheetView workbookViewId="0">
      <selection activeCell="E11" sqref="E11"/>
    </sheetView>
  </sheetViews>
  <sheetFormatPr defaultRowHeight="15" x14ac:dyDescent="0.25"/>
  <cols>
    <col min="1" max="1" width="22" bestFit="1" customWidth="1"/>
    <col min="5" max="5" width="18.42578125" bestFit="1" customWidth="1"/>
    <col min="6" max="6" width="8.5703125" bestFit="1" customWidth="1"/>
    <col min="7" max="17" width="5.85546875" bestFit="1" customWidth="1"/>
    <col min="18" max="18" width="7.85546875" bestFit="1" customWidth="1"/>
  </cols>
  <sheetData>
    <row r="1" spans="1:18" x14ac:dyDescent="0.25">
      <c r="A1" t="s">
        <v>28</v>
      </c>
      <c r="B1" s="2">
        <v>100</v>
      </c>
    </row>
    <row r="2" spans="1:18" x14ac:dyDescent="0.25">
      <c r="A2" t="s">
        <v>29</v>
      </c>
      <c r="B2" s="1">
        <v>0.4</v>
      </c>
    </row>
    <row r="3" spans="1:18" x14ac:dyDescent="0.25">
      <c r="A3" t="s">
        <v>30</v>
      </c>
      <c r="B3" s="28">
        <f>(1+B2)^(1/4)-1</f>
        <v>8.7757305937277152E-2</v>
      </c>
      <c r="E3" s="3" t="s">
        <v>6</v>
      </c>
      <c r="F3" s="3">
        <v>0</v>
      </c>
      <c r="G3" s="3">
        <v>1</v>
      </c>
      <c r="H3" s="3">
        <v>2</v>
      </c>
      <c r="I3" s="3">
        <v>3</v>
      </c>
      <c r="J3" s="3">
        <v>4</v>
      </c>
      <c r="K3" s="3">
        <v>5</v>
      </c>
      <c r="L3" s="3">
        <v>6</v>
      </c>
      <c r="M3" s="3">
        <v>7</v>
      </c>
      <c r="N3" s="3">
        <v>8</v>
      </c>
      <c r="O3" s="3">
        <v>9</v>
      </c>
      <c r="P3" s="3">
        <v>10</v>
      </c>
      <c r="Q3" s="3">
        <v>11</v>
      </c>
      <c r="R3" s="3">
        <v>12</v>
      </c>
    </row>
    <row r="4" spans="1:18" x14ac:dyDescent="0.25">
      <c r="E4" t="s">
        <v>31</v>
      </c>
      <c r="F4" s="2">
        <f>-B1</f>
        <v>-100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</row>
    <row r="5" spans="1:18" x14ac:dyDescent="0.25">
      <c r="E5" t="s">
        <v>32</v>
      </c>
      <c r="F5" s="2">
        <v>0</v>
      </c>
      <c r="G5" s="29">
        <f>+$B$3*$B$1</f>
        <v>8.7757305937277152</v>
      </c>
      <c r="H5" s="29">
        <f t="shared" ref="H5:R5" si="0">+$B$3*$B$1</f>
        <v>8.7757305937277152</v>
      </c>
      <c r="I5" s="29">
        <f t="shared" si="0"/>
        <v>8.7757305937277152</v>
      </c>
      <c r="J5" s="29">
        <f t="shared" si="0"/>
        <v>8.7757305937277152</v>
      </c>
      <c r="K5" s="29">
        <f t="shared" si="0"/>
        <v>8.7757305937277152</v>
      </c>
      <c r="L5" s="29">
        <f t="shared" si="0"/>
        <v>8.7757305937277152</v>
      </c>
      <c r="M5" s="29">
        <f t="shared" si="0"/>
        <v>8.7757305937277152</v>
      </c>
      <c r="N5" s="29">
        <f t="shared" si="0"/>
        <v>8.7757305937277152</v>
      </c>
      <c r="O5" s="29">
        <f t="shared" si="0"/>
        <v>8.7757305937277152</v>
      </c>
      <c r="P5" s="29">
        <f t="shared" si="0"/>
        <v>8.7757305937277152</v>
      </c>
      <c r="Q5" s="29">
        <f t="shared" si="0"/>
        <v>8.7757305937277152</v>
      </c>
      <c r="R5" s="29">
        <f t="shared" si="0"/>
        <v>8.7757305937277152</v>
      </c>
    </row>
    <row r="6" spans="1:18" x14ac:dyDescent="0.25">
      <c r="E6" t="s">
        <v>33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f>+B1</f>
        <v>100</v>
      </c>
    </row>
    <row r="7" spans="1:18" x14ac:dyDescent="0.25">
      <c r="E7" t="s">
        <v>13</v>
      </c>
      <c r="F7" s="29">
        <f>SUM(F4:F6)</f>
        <v>-100</v>
      </c>
      <c r="G7" s="29">
        <f t="shared" ref="G7:R7" si="1">SUM(G4:G6)</f>
        <v>8.7757305937277152</v>
      </c>
      <c r="H7" s="29">
        <f t="shared" si="1"/>
        <v>8.7757305937277152</v>
      </c>
      <c r="I7" s="29">
        <f t="shared" si="1"/>
        <v>8.7757305937277152</v>
      </c>
      <c r="J7" s="29">
        <f t="shared" si="1"/>
        <v>8.7757305937277152</v>
      </c>
      <c r="K7" s="29">
        <f t="shared" si="1"/>
        <v>8.7757305937277152</v>
      </c>
      <c r="L7" s="29">
        <f t="shared" si="1"/>
        <v>8.7757305937277152</v>
      </c>
      <c r="M7" s="29">
        <f t="shared" si="1"/>
        <v>8.7757305937277152</v>
      </c>
      <c r="N7" s="29">
        <f t="shared" si="1"/>
        <v>8.7757305937277152</v>
      </c>
      <c r="O7" s="29">
        <f t="shared" si="1"/>
        <v>8.7757305937277152</v>
      </c>
      <c r="P7" s="29">
        <f t="shared" si="1"/>
        <v>8.7757305937277152</v>
      </c>
      <c r="Q7" s="29">
        <f t="shared" si="1"/>
        <v>8.7757305937277152</v>
      </c>
      <c r="R7" s="29">
        <f t="shared" si="1"/>
        <v>108.77573059372772</v>
      </c>
    </row>
    <row r="8" spans="1:18" x14ac:dyDescent="0.25">
      <c r="E8" t="s">
        <v>34</v>
      </c>
      <c r="F8" s="29">
        <f>F7/(1+$B$3)^F3</f>
        <v>-100</v>
      </c>
      <c r="G8" s="29">
        <f t="shared" ref="G8:R8" si="2">G7/(1+$B$3)^G3</f>
        <v>8.0677284775081493</v>
      </c>
      <c r="H8" s="29">
        <f t="shared" si="2"/>
        <v>7.4168460496401893</v>
      </c>
      <c r="I8" s="29">
        <f t="shared" si="2"/>
        <v>6.8184750487604306</v>
      </c>
      <c r="J8" s="29">
        <f t="shared" si="2"/>
        <v>6.2683789955197966</v>
      </c>
      <c r="K8" s="29">
        <f t="shared" si="2"/>
        <v>5.7626631982201069</v>
      </c>
      <c r="L8" s="29">
        <f t="shared" si="2"/>
        <v>5.2977471783144212</v>
      </c>
      <c r="M8" s="29">
        <f t="shared" si="2"/>
        <v>4.8703393205431649</v>
      </c>
      <c r="N8" s="29">
        <f t="shared" si="2"/>
        <v>4.4774135682284264</v>
      </c>
      <c r="O8" s="29">
        <f t="shared" si="2"/>
        <v>4.1161879987286483</v>
      </c>
      <c r="P8" s="29">
        <f t="shared" si="2"/>
        <v>3.7841051273674444</v>
      </c>
      <c r="Q8" s="29">
        <f t="shared" si="2"/>
        <v>3.4788138003879752</v>
      </c>
      <c r="R8" s="29">
        <f t="shared" si="2"/>
        <v>39.641301236781246</v>
      </c>
    </row>
    <row r="9" spans="1:18" x14ac:dyDescent="0.25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25">
      <c r="E10" t="s">
        <v>15</v>
      </c>
      <c r="F10" s="2">
        <f>SUM(F8:R8)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Makine Yatırımı</vt:lpstr>
      <vt:lpstr>Tahvil Yatırımı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2025-06-05T09:04:17Z</dcterms:created>
  <dcterms:modified xsi:type="dcterms:W3CDTF">2025-06-05T14:18:26Z</dcterms:modified>
</cp:coreProperties>
</file>