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enan Çılman\Desktop\İTÜSEM\Finansal Excel Dökumanları\Şablonlar\"/>
    </mc:Choice>
  </mc:AlternateContent>
  <bookViews>
    <workbookView xWindow="0" yWindow="0" windowWidth="15330" windowHeight="7170"/>
  </bookViews>
  <sheets>
    <sheet name="Retirement Planner" sheetId="6" r:id="rId1"/>
    <sheet name="Calculations" sheetId="5" state="hidden" r:id="rId2"/>
  </sheets>
  <definedNames>
    <definedName name="AfterRetirement">'Retirement Planner'!$B1&gt;=DesiredRetirementAge</definedName>
    <definedName name="Age">IF(PlanYear&lt;=PlanYears,PlanYear-1+YourCurrentAge,NA())</definedName>
    <definedName name="AnnualPenionsBenefitsAtRetirement">'Retirement Planner'!$J$26</definedName>
    <definedName name="AnnualPensionBenefitAfterRetirementIncreasesPercentage">'Retirement Planner'!$J$27</definedName>
    <definedName name="AnnualPensionBenefitAmountUncertaintyPercentage">'Retirement Planner'!$O$29</definedName>
    <definedName name="AnnualPensionCenefitIncreasesUncertaintyPercentage">'Retirement Planner'!$O$30</definedName>
    <definedName name="AnnualSavingsAmountUncertaintyPercentage">'Retirement Planner'!$O$27</definedName>
    <definedName name="AnnualSavingsIncreasesUncertaintyPercentage">'Retirement Planner'!$O$28</definedName>
    <definedName name="Balance">IF(PlanYear&lt;=PlanYears,Calculations!$K1048576,NA())</definedName>
    <definedName name="Balance_Over">IF(PlanYear&lt;=PlanYears,Calculations!$AA1048576,NA())</definedName>
    <definedName name="Balance_Under">IF(PlanYear&lt;=PlanYears,Calculations!$S1048576,NA())</definedName>
    <definedName name="BeforeRetirement">'Retirement Planner'!$B1&lt;DesiredRetirementAge</definedName>
    <definedName name="CurrentAnnualIncome">'Retirement Planner'!$E$27</definedName>
    <definedName name="CurrentAnnualIncomeIncreasesPercentage">'Retirement Planner'!$E$28</definedName>
    <definedName name="CurrentAnnualSavingsAmount">'Retirement Planner'!$E$30</definedName>
    <definedName name="CurrentAnnualSavingsAmount_Over">CurrentAnnualSavingsAmount+CurrentAnnualSavingsAmount*AnnualSavingsAmountUncertaintyPercentage/2</definedName>
    <definedName name="CurrentAnnualSavingsAmount_Under">CurrentAnnualSavingsAmount-CurrentAnnualSavingsAmount*AnnualSavingsAmountUncertaintyPercentage/2</definedName>
    <definedName name="CurrentAnnualSavingsIncreasesPercentage">'Retirement Planner'!$E$31</definedName>
    <definedName name="CurrentRetirementSavingsBalance">'Retirement Planner'!$E$29</definedName>
    <definedName name="DesiredRetirementAge">'Retirement Planner'!$J$28</definedName>
    <definedName name="DesiredRetirementIncome">IF(PlanYear&lt;=PlanYears,AfterRetirement*IncomeReplacementAtRetirementPercentage*CurrentAnnualIncome*(1+CurrentAnnualIncomeIncreasesPercentage)^(Calculations!$B1-Calculations!$B$36),NA())</definedName>
    <definedName name="DynamicPrintArea">OFFSET('Retirement Planner'!$A$1:$P$1,,,PlanYears+35)</definedName>
    <definedName name="EndBalance">IF(PlanYear&lt;=PlanYears,Calculations!XEZ1+Calculations!XFA1+Calculations!XFB1-Calculations!XFC1+Calculations!XFD1,NA())</definedName>
    <definedName name="IncomeReplacementAtRetirementPercentage">'Retirement Planner'!$J$30</definedName>
    <definedName name="Interest">IF(PlanYear&lt;=PlanYears,(Calculations!XFD1*BeforeRetirement*InvestmentReturnPreRetirementPercentage)+(Calculations!XFD1*AfterRetirement*InvestmentReturnPostRetirementPercentage),NA())</definedName>
    <definedName name="Interest_Over">IF(PlanYear&lt;=PlanYears,(Calculations!XFD1*BeforeRetirement*(InvestmentReturnPreRetirementPercentage+InvestmentReturnUncertaintyPercentage/2))+(Calculations!XFD1*AfterRetirement*(InvestmentReturnPostRetirementPercentage+InvestmentReturnUncertaintyPercentage/2)),NA())</definedName>
    <definedName name="Interest_Under">IF(PlanYear&lt;=PlanYears,(Calculations!XFD1*BeforeRetirement*(InvestmentReturnPreRetirementPercentage-InvestmentReturnUncertaintyPercentage/2))+(Calculations!XFD1*AfterRetirement*(InvestmentReturnPostRetirementPercentage-InvestmentReturnUncertaintyPercentage/2)),NA())</definedName>
    <definedName name="InvestmentReturnPostRetirementPercentage">'Retirement Planner'!$J$31</definedName>
    <definedName name="InvestmentReturnPreRetirementPercentage">'Retirement Planner'!$E$32</definedName>
    <definedName name="InvestmentReturnUncertaintyPercentage">'Retirement Planner'!$O$26</definedName>
    <definedName name="LastRow">COUNTIF('Retirement Planner'!$B$35:$B$135,"&gt;1")+35</definedName>
    <definedName name="PensionIncome">IF(PlanYear&lt;=PlanYears,AfterRetirement*PensionIncomeInflated,NA())</definedName>
    <definedName name="PensionIncome_Over">IF(PlanYear&lt;=PlanYears,AfterRetirement*PensionIncomeInflated_Over,NA())</definedName>
    <definedName name="PensionIncome_Under">IF(PlanYear&lt;=PlanYears,AfterRetirement*PensionIncomeInflated_Under,NA())</definedName>
    <definedName name="PensionIncomeInflated">AnnualPenionsBenefitsAtRetirement*(1+AnnualPensionBenefitAfterRetirementIncreasesPercentage)^(Calculations!$B1-DesiredRetirementAge)</definedName>
    <definedName name="PensionIncomeInflated_Over">(AnnualPenionsBenefitsAtRetirement+AnnualPenionsBenefitsAtRetirement*AnnualPensionBenefitAmountUncertaintyPercentage/2)*(1+AnnualPensionBenefitAfterRetirementIncreasesPercentage+AnnualPensionCenefitIncreasesUncertaintyPercentage/2)^(Calculations!$B1-DesiredRetirementAge)</definedName>
    <definedName name="PensionIncomeInflated_Under">(AnnualPenionsBenefitsAtRetirement-AnnualPenionsBenefitsAtRetirement*AnnualPensionBenefitAmountUncertaintyPercentage/2)*(1+AnnualPensionBenefitAfterRetirementIncreasesPercentage-AnnualPensionCenefitIncreasesUncertaintyPercentage/2)^(Calculations!$B1-DesiredRetirementAge)</definedName>
    <definedName name="PlanYear">ROWS(Calculations!$B$36:$B1)</definedName>
    <definedName name="PlanYears">YearsOfRetirementIncome+(DesiredRetirementAge-YourCurrentAge)</definedName>
    <definedName name="_xlnm.Print_Area" localSheetId="0">Print_Area_Reset</definedName>
    <definedName name="Print_Area_Reset">OFFSET('Retirement Planner'!$A$1:$P$135,0,0,LastRow)</definedName>
    <definedName name="_xlnm.Print_Titles" localSheetId="0">'Retirement Planner'!$33:$35</definedName>
    <definedName name="ResultsDisplay_Failure">Calculations!$K$11</definedName>
    <definedName name="ResultsDisplay_Failure_1">Calculations!$K$15</definedName>
    <definedName name="ResultsDisplay_Failure_2">Calculations!$K$16</definedName>
    <definedName name="ResultsDisplay_Failure_3">Calculations!$K$17</definedName>
    <definedName name="ResultsDisplay_Failure_4">Calculations!$K$18</definedName>
    <definedName name="ResultsDisplay_Success">Calculations!$K$12</definedName>
    <definedName name="ResultsDisplay_Success_1">Calculations!$I$15</definedName>
    <definedName name="ResultsDisplay_Success_2">Calculations!$I$16</definedName>
    <definedName name="ResultsDisplay_Success_3">Calculations!$I$17</definedName>
    <definedName name="ResultsDisplay_Success_4">Calculations!$I$18</definedName>
    <definedName name="ResultsDisplay_Success_5">Calculations!$I$19</definedName>
    <definedName name="Salary">IF(PlanYear&lt;=PlanYears,BeforeRetirement*(Calculations!$C1048576+Calculations!$C1048576*CurrentAnnualIncomeIncreasesPercentage),NA())</definedName>
    <definedName name="SavingsBalance_Disbursements">Calculations!$I$36:INDEX(Calculations!$I$36:$I$135,PlanYears)</definedName>
    <definedName name="SavingsBalance_RetiredPeriod">Calculations!$AE$36:INDEX(Calculations!$AE$36:$AE$135,PlanYears)</definedName>
    <definedName name="SavingsBalance_WorkingPeriod">Calculations!$AD$36:INDEX(Calculations!$AD$36:$AD$135,PlanYears)</definedName>
    <definedName name="Success">Calculations!$G$14</definedName>
    <definedName name="UncertaintyCone_Over">Calculations!$AH$36:INDEX(Calculations!$AH$36:$AH$135,PlanYears)</definedName>
    <definedName name="UncertaintyCone_Under">Calculations!$S$36:INDEX(Calculations!$S$36:$S$135,PlanYears)</definedName>
    <definedName name="YearlySavings">IF(PlanYear&lt;=PlanYears,BeforeRetirement*YearlySavingsInflated,NA())</definedName>
    <definedName name="YearlySavings_Over">IF(PlanYear&lt;=PlanYears,BeforeRetirement*YearlySavingsInflated_Over,NA())</definedName>
    <definedName name="YearlySavings_Under">IF(PlanYear&lt;=PlanYears,BeforeRetirement*YearlySavingsInflated_Under,NA())</definedName>
    <definedName name="YearlySavingsInflated">Calculations!$H1048576+Calculations!$H1048576*CurrentAnnualSavingsIncreasesPercentage</definedName>
    <definedName name="YearlySavingsInflated_Over">Calculations!$X1048576+Calculations!$X1048576*(CurrentAnnualSavingsIncreasesPercentage+AnnualSavingsIncreasesUncertaintyPercentage/2)</definedName>
    <definedName name="YearlySavingsInflated_Under">Calculations!$P1048576+Calculations!$P1048576*(CurrentAnnualSavingsIncreasesPercentage-AnnualSavingsIncreasesUncertaintyPercentage/2)</definedName>
    <definedName name="YearsOfRetirementIncome">'Retirement Planner'!$J$29</definedName>
    <definedName name="YourCurrentAge">'Retirement Planner'!$E$26</definedName>
  </definedNames>
  <calcPr calcId="152511"/>
</workbook>
</file>

<file path=xl/calcChain.xml><?xml version="1.0" encoding="utf-8"?>
<calcChain xmlns="http://schemas.openxmlformats.org/spreadsheetml/2006/main">
  <c r="C36" i="5" l="1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H9" i="5" l="1"/>
  <c r="X36" i="5"/>
  <c r="Z116" i="5" l="1"/>
  <c r="Z117" i="5"/>
  <c r="Z118" i="5"/>
  <c r="Z119" i="5"/>
  <c r="Z120" i="5"/>
  <c r="Z121" i="5"/>
  <c r="Z122" i="5"/>
  <c r="Z123" i="5"/>
  <c r="Z124" i="5"/>
  <c r="Z125" i="5"/>
  <c r="Z126" i="5"/>
  <c r="Z127" i="5"/>
  <c r="Z128" i="5"/>
  <c r="Z129" i="5"/>
  <c r="Z130" i="5"/>
  <c r="Z131" i="5"/>
  <c r="Z132" i="5"/>
  <c r="Z133" i="5"/>
  <c r="Z134" i="5"/>
  <c r="Z135" i="5"/>
  <c r="X135" i="5"/>
  <c r="X134" i="5"/>
  <c r="X133" i="5"/>
  <c r="X132" i="5"/>
  <c r="X131" i="5"/>
  <c r="X130" i="5"/>
  <c r="X129" i="5"/>
  <c r="X128" i="5"/>
  <c r="X127" i="5"/>
  <c r="X126" i="5"/>
  <c r="X125" i="5"/>
  <c r="X124" i="5"/>
  <c r="X123" i="5"/>
  <c r="X122" i="5"/>
  <c r="X121" i="5"/>
  <c r="X120" i="5"/>
  <c r="X119" i="5"/>
  <c r="X118" i="5"/>
  <c r="X117" i="5"/>
  <c r="X116" i="5"/>
  <c r="W116" i="5"/>
  <c r="W117" i="5"/>
  <c r="W118" i="5"/>
  <c r="W119" i="5"/>
  <c r="W120" i="5"/>
  <c r="W121" i="5"/>
  <c r="W122" i="5"/>
  <c r="W123" i="5"/>
  <c r="W124" i="5"/>
  <c r="W125" i="5"/>
  <c r="W126" i="5"/>
  <c r="W127" i="5"/>
  <c r="W128" i="5"/>
  <c r="W129" i="5"/>
  <c r="W130" i="5"/>
  <c r="W131" i="5"/>
  <c r="W132" i="5"/>
  <c r="W133" i="5"/>
  <c r="W134" i="5"/>
  <c r="W135" i="5"/>
  <c r="V116" i="5"/>
  <c r="V117" i="5"/>
  <c r="V118" i="5"/>
  <c r="V119" i="5"/>
  <c r="V120" i="5"/>
  <c r="V121" i="5"/>
  <c r="V122" i="5"/>
  <c r="V123" i="5"/>
  <c r="V124" i="5"/>
  <c r="V125" i="5"/>
  <c r="V126" i="5"/>
  <c r="V127" i="5"/>
  <c r="V128" i="5"/>
  <c r="V129" i="5"/>
  <c r="V130" i="5"/>
  <c r="V131" i="5"/>
  <c r="V132" i="5"/>
  <c r="V133" i="5"/>
  <c r="V134" i="5"/>
  <c r="V135" i="5"/>
  <c r="P36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O135" i="5"/>
  <c r="O134" i="5"/>
  <c r="O133" i="5"/>
  <c r="O132" i="5"/>
  <c r="O131" i="5"/>
  <c r="O130" i="5"/>
  <c r="O129" i="5"/>
  <c r="O128" i="5"/>
  <c r="O127" i="5"/>
  <c r="O126" i="5"/>
  <c r="O125" i="5"/>
  <c r="O124" i="5"/>
  <c r="O123" i="5"/>
  <c r="O122" i="5"/>
  <c r="O121" i="5"/>
  <c r="O120" i="5"/>
  <c r="O119" i="5"/>
  <c r="O118" i="5"/>
  <c r="O117" i="5"/>
  <c r="O116" i="5"/>
  <c r="AA135" i="5"/>
  <c r="Y135" i="5"/>
  <c r="AA134" i="5"/>
  <c r="Y134" i="5"/>
  <c r="AA133" i="5"/>
  <c r="Y133" i="5"/>
  <c r="AA132" i="5"/>
  <c r="Y132" i="5"/>
  <c r="AA131" i="5"/>
  <c r="Y131" i="5"/>
  <c r="AA130" i="5"/>
  <c r="Y130" i="5"/>
  <c r="AA129" i="5"/>
  <c r="Y129" i="5"/>
  <c r="AA128" i="5"/>
  <c r="Y128" i="5"/>
  <c r="AA127" i="5"/>
  <c r="Y127" i="5"/>
  <c r="AA126" i="5"/>
  <c r="Y126" i="5"/>
  <c r="AA125" i="5"/>
  <c r="Y125" i="5"/>
  <c r="AA124" i="5"/>
  <c r="Y124" i="5"/>
  <c r="AA123" i="5"/>
  <c r="Y123" i="5"/>
  <c r="AA122" i="5"/>
  <c r="Y122" i="5"/>
  <c r="AA121" i="5"/>
  <c r="Y121" i="5"/>
  <c r="AA120" i="5"/>
  <c r="Y120" i="5"/>
  <c r="AA119" i="5"/>
  <c r="Y119" i="5"/>
  <c r="AA118" i="5"/>
  <c r="Y118" i="5"/>
  <c r="AA117" i="5"/>
  <c r="Y117" i="5"/>
  <c r="AA116" i="5"/>
  <c r="Y116" i="5"/>
  <c r="V36" i="5"/>
  <c r="S135" i="5"/>
  <c r="Q135" i="5"/>
  <c r="S134" i="5"/>
  <c r="Q134" i="5"/>
  <c r="S133" i="5"/>
  <c r="Q133" i="5"/>
  <c r="S132" i="5"/>
  <c r="Q132" i="5"/>
  <c r="S131" i="5"/>
  <c r="Q131" i="5"/>
  <c r="S130" i="5"/>
  <c r="Q130" i="5"/>
  <c r="S129" i="5"/>
  <c r="Q129" i="5"/>
  <c r="S128" i="5"/>
  <c r="Q128" i="5"/>
  <c r="S127" i="5"/>
  <c r="Q127" i="5"/>
  <c r="S126" i="5"/>
  <c r="Q126" i="5"/>
  <c r="S125" i="5"/>
  <c r="Q125" i="5"/>
  <c r="S124" i="5"/>
  <c r="Q124" i="5"/>
  <c r="S123" i="5"/>
  <c r="Q123" i="5"/>
  <c r="S122" i="5"/>
  <c r="Q122" i="5"/>
  <c r="S121" i="5"/>
  <c r="Q121" i="5"/>
  <c r="S120" i="5"/>
  <c r="Q120" i="5"/>
  <c r="S119" i="5"/>
  <c r="Q119" i="5"/>
  <c r="S118" i="5"/>
  <c r="Q118" i="5"/>
  <c r="S117" i="5"/>
  <c r="Q117" i="5"/>
  <c r="S116" i="5"/>
  <c r="Q116" i="5"/>
  <c r="N36" i="5"/>
  <c r="F116" i="5"/>
  <c r="D116" i="6" s="1"/>
  <c r="F117" i="5"/>
  <c r="D117" i="6" s="1"/>
  <c r="F118" i="5"/>
  <c r="D118" i="6" s="1"/>
  <c r="F119" i="5"/>
  <c r="D119" i="6" s="1"/>
  <c r="F120" i="5"/>
  <c r="D120" i="6" s="1"/>
  <c r="F121" i="5"/>
  <c r="D121" i="6" s="1"/>
  <c r="F122" i="5"/>
  <c r="D122" i="6" s="1"/>
  <c r="F123" i="5"/>
  <c r="D123" i="6" s="1"/>
  <c r="F124" i="5"/>
  <c r="D124" i="6" s="1"/>
  <c r="F125" i="5"/>
  <c r="D125" i="6" s="1"/>
  <c r="F126" i="5"/>
  <c r="D126" i="6" s="1"/>
  <c r="F127" i="5"/>
  <c r="D127" i="6" s="1"/>
  <c r="F128" i="5"/>
  <c r="D128" i="6" s="1"/>
  <c r="F129" i="5"/>
  <c r="D129" i="6" s="1"/>
  <c r="F130" i="5"/>
  <c r="D130" i="6" s="1"/>
  <c r="F131" i="5"/>
  <c r="D131" i="6" s="1"/>
  <c r="F132" i="5"/>
  <c r="D132" i="6" s="1"/>
  <c r="F133" i="5"/>
  <c r="D133" i="6" s="1"/>
  <c r="F134" i="5"/>
  <c r="D134" i="6" s="1"/>
  <c r="F135" i="5"/>
  <c r="D135" i="6" s="1"/>
  <c r="K135" i="5"/>
  <c r="N135" i="6" s="1"/>
  <c r="J135" i="5"/>
  <c r="M135" i="6" s="1"/>
  <c r="I135" i="5"/>
  <c r="J135" i="6" s="1"/>
  <c r="H135" i="5"/>
  <c r="H135" i="6" s="1"/>
  <c r="G135" i="5"/>
  <c r="G135" i="6" s="1"/>
  <c r="C135" i="6"/>
  <c r="B135" i="5"/>
  <c r="B135" i="6" s="1"/>
  <c r="K134" i="5"/>
  <c r="N134" i="6" s="1"/>
  <c r="J134" i="5"/>
  <c r="M134" i="6" s="1"/>
  <c r="I134" i="5"/>
  <c r="J134" i="6" s="1"/>
  <c r="H134" i="5"/>
  <c r="H134" i="6" s="1"/>
  <c r="G134" i="5"/>
  <c r="G134" i="6" s="1"/>
  <c r="C134" i="6"/>
  <c r="B134" i="5"/>
  <c r="B134" i="6" s="1"/>
  <c r="K133" i="5"/>
  <c r="N133" i="6" s="1"/>
  <c r="J133" i="5"/>
  <c r="M133" i="6" s="1"/>
  <c r="I133" i="5"/>
  <c r="J133" i="6" s="1"/>
  <c r="H133" i="5"/>
  <c r="H133" i="6" s="1"/>
  <c r="G133" i="5"/>
  <c r="G133" i="6" s="1"/>
  <c r="C133" i="6"/>
  <c r="B133" i="5"/>
  <c r="B133" i="6" s="1"/>
  <c r="K132" i="5"/>
  <c r="N132" i="6" s="1"/>
  <c r="J132" i="5"/>
  <c r="M132" i="6" s="1"/>
  <c r="I132" i="5"/>
  <c r="J132" i="6" s="1"/>
  <c r="H132" i="5"/>
  <c r="H132" i="6" s="1"/>
  <c r="G132" i="5"/>
  <c r="G132" i="6" s="1"/>
  <c r="C132" i="6"/>
  <c r="B132" i="5"/>
  <c r="B132" i="6" s="1"/>
  <c r="K131" i="5"/>
  <c r="N131" i="6" s="1"/>
  <c r="J131" i="5"/>
  <c r="M131" i="6" s="1"/>
  <c r="I131" i="5"/>
  <c r="J131" i="6" s="1"/>
  <c r="H131" i="5"/>
  <c r="H131" i="6" s="1"/>
  <c r="G131" i="5"/>
  <c r="G131" i="6" s="1"/>
  <c r="C131" i="6"/>
  <c r="B131" i="5"/>
  <c r="B131" i="6" s="1"/>
  <c r="K130" i="5"/>
  <c r="N130" i="6" s="1"/>
  <c r="J130" i="5"/>
  <c r="M130" i="6" s="1"/>
  <c r="I130" i="5"/>
  <c r="J130" i="6" s="1"/>
  <c r="H130" i="5"/>
  <c r="H130" i="6" s="1"/>
  <c r="G130" i="5"/>
  <c r="G130" i="6" s="1"/>
  <c r="C130" i="6"/>
  <c r="B130" i="5"/>
  <c r="B130" i="6" s="1"/>
  <c r="K129" i="5"/>
  <c r="N129" i="6" s="1"/>
  <c r="J129" i="5"/>
  <c r="M129" i="6" s="1"/>
  <c r="I129" i="5"/>
  <c r="J129" i="6" s="1"/>
  <c r="H129" i="5"/>
  <c r="H129" i="6" s="1"/>
  <c r="G129" i="5"/>
  <c r="G129" i="6" s="1"/>
  <c r="C129" i="6"/>
  <c r="B129" i="5"/>
  <c r="B129" i="6" s="1"/>
  <c r="K128" i="5"/>
  <c r="N128" i="6" s="1"/>
  <c r="J128" i="5"/>
  <c r="M128" i="6" s="1"/>
  <c r="I128" i="5"/>
  <c r="J128" i="6" s="1"/>
  <c r="H128" i="5"/>
  <c r="H128" i="6" s="1"/>
  <c r="G128" i="5"/>
  <c r="G128" i="6" s="1"/>
  <c r="C128" i="6"/>
  <c r="B128" i="5"/>
  <c r="B128" i="6" s="1"/>
  <c r="K127" i="5"/>
  <c r="N127" i="6" s="1"/>
  <c r="J127" i="5"/>
  <c r="M127" i="6" s="1"/>
  <c r="I127" i="5"/>
  <c r="J127" i="6" s="1"/>
  <c r="H127" i="5"/>
  <c r="H127" i="6" s="1"/>
  <c r="G127" i="5"/>
  <c r="G127" i="6" s="1"/>
  <c r="C127" i="6"/>
  <c r="B127" i="5"/>
  <c r="B127" i="6" s="1"/>
  <c r="K126" i="5"/>
  <c r="N126" i="6" s="1"/>
  <c r="J126" i="5"/>
  <c r="M126" i="6" s="1"/>
  <c r="I126" i="5"/>
  <c r="J126" i="6" s="1"/>
  <c r="H126" i="5"/>
  <c r="H126" i="6" s="1"/>
  <c r="G126" i="5"/>
  <c r="G126" i="6" s="1"/>
  <c r="C126" i="6"/>
  <c r="B126" i="5"/>
  <c r="B126" i="6" s="1"/>
  <c r="K125" i="5"/>
  <c r="N125" i="6" s="1"/>
  <c r="J125" i="5"/>
  <c r="M125" i="6" s="1"/>
  <c r="I125" i="5"/>
  <c r="J125" i="6" s="1"/>
  <c r="H125" i="5"/>
  <c r="H125" i="6" s="1"/>
  <c r="G125" i="5"/>
  <c r="G125" i="6" s="1"/>
  <c r="C125" i="6"/>
  <c r="B125" i="5"/>
  <c r="B125" i="6" s="1"/>
  <c r="K124" i="5"/>
  <c r="N124" i="6" s="1"/>
  <c r="J124" i="5"/>
  <c r="M124" i="6" s="1"/>
  <c r="I124" i="5"/>
  <c r="J124" i="6" s="1"/>
  <c r="H124" i="5"/>
  <c r="H124" i="6" s="1"/>
  <c r="G124" i="5"/>
  <c r="G124" i="6" s="1"/>
  <c r="C124" i="6"/>
  <c r="B124" i="5"/>
  <c r="B124" i="6" s="1"/>
  <c r="K123" i="5"/>
  <c r="N123" i="6" s="1"/>
  <c r="J123" i="5"/>
  <c r="M123" i="6" s="1"/>
  <c r="I123" i="5"/>
  <c r="J123" i="6" s="1"/>
  <c r="H123" i="5"/>
  <c r="H123" i="6" s="1"/>
  <c r="G123" i="5"/>
  <c r="G123" i="6" s="1"/>
  <c r="C123" i="6"/>
  <c r="B123" i="5"/>
  <c r="B123" i="6" s="1"/>
  <c r="K122" i="5"/>
  <c r="N122" i="6" s="1"/>
  <c r="J122" i="5"/>
  <c r="M122" i="6" s="1"/>
  <c r="I122" i="5"/>
  <c r="J122" i="6" s="1"/>
  <c r="H122" i="5"/>
  <c r="H122" i="6" s="1"/>
  <c r="G122" i="5"/>
  <c r="G122" i="6" s="1"/>
  <c r="C122" i="6"/>
  <c r="B122" i="5"/>
  <c r="B122" i="6" s="1"/>
  <c r="K121" i="5"/>
  <c r="N121" i="6" s="1"/>
  <c r="J121" i="5"/>
  <c r="M121" i="6" s="1"/>
  <c r="I121" i="5"/>
  <c r="J121" i="6" s="1"/>
  <c r="H121" i="5"/>
  <c r="H121" i="6" s="1"/>
  <c r="G121" i="5"/>
  <c r="G121" i="6" s="1"/>
  <c r="C121" i="6"/>
  <c r="B121" i="5"/>
  <c r="B121" i="6" s="1"/>
  <c r="K120" i="5"/>
  <c r="N120" i="6" s="1"/>
  <c r="J120" i="5"/>
  <c r="M120" i="6" s="1"/>
  <c r="I120" i="5"/>
  <c r="J120" i="6" s="1"/>
  <c r="H120" i="5"/>
  <c r="H120" i="6" s="1"/>
  <c r="G120" i="5"/>
  <c r="G120" i="6" s="1"/>
  <c r="C120" i="6"/>
  <c r="B120" i="5"/>
  <c r="B120" i="6" s="1"/>
  <c r="K119" i="5"/>
  <c r="N119" i="6" s="1"/>
  <c r="J119" i="5"/>
  <c r="M119" i="6" s="1"/>
  <c r="I119" i="5"/>
  <c r="J119" i="6" s="1"/>
  <c r="H119" i="5"/>
  <c r="H119" i="6" s="1"/>
  <c r="G119" i="5"/>
  <c r="G119" i="6" s="1"/>
  <c r="C119" i="6"/>
  <c r="B119" i="5"/>
  <c r="B119" i="6" s="1"/>
  <c r="K118" i="5"/>
  <c r="N118" i="6" s="1"/>
  <c r="J118" i="5"/>
  <c r="M118" i="6" s="1"/>
  <c r="I118" i="5"/>
  <c r="J118" i="6" s="1"/>
  <c r="H118" i="5"/>
  <c r="H118" i="6" s="1"/>
  <c r="G118" i="5"/>
  <c r="G118" i="6" s="1"/>
  <c r="C118" i="6"/>
  <c r="B118" i="5"/>
  <c r="B118" i="6" s="1"/>
  <c r="K117" i="5"/>
  <c r="N117" i="6" s="1"/>
  <c r="J117" i="5"/>
  <c r="M117" i="6" s="1"/>
  <c r="I117" i="5"/>
  <c r="J117" i="6" s="1"/>
  <c r="H117" i="5"/>
  <c r="H117" i="6" s="1"/>
  <c r="G117" i="5"/>
  <c r="G117" i="6" s="1"/>
  <c r="C117" i="6"/>
  <c r="B117" i="5"/>
  <c r="B117" i="6" s="1"/>
  <c r="K116" i="5"/>
  <c r="N116" i="6" s="1"/>
  <c r="J116" i="5"/>
  <c r="M116" i="6" s="1"/>
  <c r="I116" i="5"/>
  <c r="J116" i="6" s="1"/>
  <c r="H116" i="5"/>
  <c r="H116" i="6" s="1"/>
  <c r="G116" i="5"/>
  <c r="G116" i="6" s="1"/>
  <c r="C116" i="6"/>
  <c r="B116" i="5"/>
  <c r="B116" i="6" s="1"/>
  <c r="B115" i="5"/>
  <c r="B115" i="6" s="1"/>
  <c r="J114" i="5"/>
  <c r="M114" i="6" s="1"/>
  <c r="B114" i="5"/>
  <c r="B114" i="6" s="1"/>
  <c r="B113" i="5"/>
  <c r="B113" i="6" s="1"/>
  <c r="J112" i="5"/>
  <c r="M112" i="6" s="1"/>
  <c r="B112" i="5"/>
  <c r="B112" i="6" s="1"/>
  <c r="B111" i="5"/>
  <c r="B111" i="6" s="1"/>
  <c r="J110" i="5"/>
  <c r="M110" i="6" s="1"/>
  <c r="B110" i="5"/>
  <c r="B110" i="6" s="1"/>
  <c r="B109" i="5"/>
  <c r="B109" i="6" s="1"/>
  <c r="J108" i="5"/>
  <c r="M108" i="6" s="1"/>
  <c r="B108" i="5"/>
  <c r="B108" i="6" s="1"/>
  <c r="B107" i="5"/>
  <c r="B107" i="6" s="1"/>
  <c r="J106" i="5"/>
  <c r="M106" i="6" s="1"/>
  <c r="B106" i="5"/>
  <c r="B106" i="6" s="1"/>
  <c r="B105" i="5"/>
  <c r="B105" i="6" s="1"/>
  <c r="J104" i="5"/>
  <c r="M104" i="6" s="1"/>
  <c r="B104" i="5"/>
  <c r="B104" i="6" s="1"/>
  <c r="B103" i="5"/>
  <c r="B103" i="6" s="1"/>
  <c r="J102" i="5"/>
  <c r="M102" i="6" s="1"/>
  <c r="B102" i="5"/>
  <c r="B102" i="6" s="1"/>
  <c r="B101" i="5"/>
  <c r="B101" i="6" s="1"/>
  <c r="B100" i="5"/>
  <c r="B99" i="5"/>
  <c r="B98" i="5"/>
  <c r="B98" i="6" s="1"/>
  <c r="B97" i="5"/>
  <c r="B97" i="6" s="1"/>
  <c r="B96" i="5"/>
  <c r="B96" i="6" s="1"/>
  <c r="B95" i="5"/>
  <c r="B95" i="6" s="1"/>
  <c r="B94" i="5"/>
  <c r="B93" i="5"/>
  <c r="B93" i="6" s="1"/>
  <c r="B92" i="5"/>
  <c r="B91" i="5"/>
  <c r="B91" i="6" s="1"/>
  <c r="B90" i="5"/>
  <c r="B90" i="6" s="1"/>
  <c r="B89" i="5"/>
  <c r="B89" i="6" s="1"/>
  <c r="B88" i="5"/>
  <c r="B88" i="6" s="1"/>
  <c r="B87" i="5"/>
  <c r="B86" i="5"/>
  <c r="B86" i="6" s="1"/>
  <c r="B85" i="5"/>
  <c r="B85" i="6" s="1"/>
  <c r="B84" i="5"/>
  <c r="B84" i="6" s="1"/>
  <c r="B83" i="5"/>
  <c r="B83" i="6" s="1"/>
  <c r="B82" i="5"/>
  <c r="B82" i="6" s="1"/>
  <c r="B81" i="5"/>
  <c r="B81" i="6" s="1"/>
  <c r="B80" i="5"/>
  <c r="B80" i="6" s="1"/>
  <c r="B79" i="5"/>
  <c r="B79" i="6" s="1"/>
  <c r="B78" i="5"/>
  <c r="B77" i="5"/>
  <c r="B76" i="5"/>
  <c r="B76" i="6" s="1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H36" i="5"/>
  <c r="H36" i="6" s="1"/>
  <c r="F36" i="5"/>
  <c r="D36" i="6" s="1"/>
  <c r="C36" i="6"/>
  <c r="B36" i="5"/>
  <c r="J101" i="5" l="1"/>
  <c r="M101" i="6" s="1"/>
  <c r="R103" i="5"/>
  <c r="Y103" i="5"/>
  <c r="Z103" i="5"/>
  <c r="Q103" i="5"/>
  <c r="I103" i="5"/>
  <c r="J103" i="6" s="1"/>
  <c r="R105" i="5"/>
  <c r="Y105" i="5"/>
  <c r="Z105" i="5"/>
  <c r="Q105" i="5"/>
  <c r="I105" i="5"/>
  <c r="J105" i="6" s="1"/>
  <c r="R107" i="5"/>
  <c r="Y107" i="5"/>
  <c r="Z107" i="5"/>
  <c r="Q107" i="5"/>
  <c r="I107" i="5"/>
  <c r="J107" i="6" s="1"/>
  <c r="R109" i="5"/>
  <c r="Y109" i="5"/>
  <c r="Z109" i="5"/>
  <c r="Q109" i="5"/>
  <c r="I109" i="5"/>
  <c r="J109" i="6" s="1"/>
  <c r="R111" i="5"/>
  <c r="Y111" i="5"/>
  <c r="Z111" i="5"/>
  <c r="Q111" i="5"/>
  <c r="I111" i="5"/>
  <c r="J111" i="6" s="1"/>
  <c r="R113" i="5"/>
  <c r="Y113" i="5"/>
  <c r="Z113" i="5"/>
  <c r="Q113" i="5"/>
  <c r="I113" i="5"/>
  <c r="J113" i="6" s="1"/>
  <c r="R115" i="5"/>
  <c r="Y115" i="5"/>
  <c r="Z115" i="5"/>
  <c r="Q115" i="5"/>
  <c r="I115" i="5"/>
  <c r="J115" i="6" s="1"/>
  <c r="Z102" i="5"/>
  <c r="Y102" i="5"/>
  <c r="R102" i="5"/>
  <c r="I102" i="5"/>
  <c r="J102" i="6" s="1"/>
  <c r="J103" i="5"/>
  <c r="M103" i="6" s="1"/>
  <c r="Z104" i="5"/>
  <c r="Y104" i="5"/>
  <c r="R104" i="5"/>
  <c r="Q104" i="5"/>
  <c r="I104" i="5"/>
  <c r="J104" i="6" s="1"/>
  <c r="J105" i="5"/>
  <c r="M105" i="6" s="1"/>
  <c r="Z106" i="5"/>
  <c r="Y106" i="5"/>
  <c r="R106" i="5"/>
  <c r="Q106" i="5"/>
  <c r="I106" i="5"/>
  <c r="J106" i="6" s="1"/>
  <c r="J107" i="5"/>
  <c r="M107" i="6" s="1"/>
  <c r="Z108" i="5"/>
  <c r="Y108" i="5"/>
  <c r="R108" i="5"/>
  <c r="Q108" i="5"/>
  <c r="I108" i="5"/>
  <c r="J108" i="6" s="1"/>
  <c r="J109" i="5"/>
  <c r="M109" i="6" s="1"/>
  <c r="Z110" i="5"/>
  <c r="Y110" i="5"/>
  <c r="R110" i="5"/>
  <c r="Q110" i="5"/>
  <c r="I110" i="5"/>
  <c r="J110" i="6" s="1"/>
  <c r="J111" i="5"/>
  <c r="M111" i="6" s="1"/>
  <c r="Z112" i="5"/>
  <c r="Y112" i="5"/>
  <c r="R112" i="5"/>
  <c r="Q112" i="5"/>
  <c r="I112" i="5"/>
  <c r="J112" i="6" s="1"/>
  <c r="J113" i="5"/>
  <c r="M113" i="6" s="1"/>
  <c r="Z114" i="5"/>
  <c r="Y114" i="5"/>
  <c r="R114" i="5"/>
  <c r="Q114" i="5"/>
  <c r="I114" i="5"/>
  <c r="J114" i="6" s="1"/>
  <c r="J115" i="5"/>
  <c r="M115" i="6" s="1"/>
  <c r="Q102" i="5"/>
  <c r="J95" i="5"/>
  <c r="M95" i="6" s="1"/>
  <c r="J90" i="5"/>
  <c r="M90" i="6" s="1"/>
  <c r="J96" i="5"/>
  <c r="M96" i="6" s="1"/>
  <c r="J98" i="5"/>
  <c r="M98" i="6" s="1"/>
  <c r="J89" i="5"/>
  <c r="M89" i="6" s="1"/>
  <c r="I88" i="5"/>
  <c r="J88" i="6" s="1"/>
  <c r="I90" i="5"/>
  <c r="J90" i="6" s="1"/>
  <c r="J88" i="5"/>
  <c r="M88" i="6" s="1"/>
  <c r="I89" i="5"/>
  <c r="J89" i="6" s="1"/>
  <c r="B53" i="6"/>
  <c r="B71" i="6"/>
  <c r="B48" i="6"/>
  <c r="B66" i="6"/>
  <c r="B78" i="6"/>
  <c r="J78" i="5" s="1"/>
  <c r="M78" i="6" s="1"/>
  <c r="B37" i="6"/>
  <c r="B55" i="6"/>
  <c r="B73" i="6"/>
  <c r="B44" i="6"/>
  <c r="B50" i="6"/>
  <c r="B62" i="6"/>
  <c r="B36" i="6"/>
  <c r="B45" i="6"/>
  <c r="B51" i="6"/>
  <c r="B57" i="6"/>
  <c r="B69" i="6"/>
  <c r="B75" i="6"/>
  <c r="Q75" i="5" s="1"/>
  <c r="B87" i="6"/>
  <c r="B40" i="6"/>
  <c r="B46" i="6"/>
  <c r="B52" i="6"/>
  <c r="B58" i="6"/>
  <c r="B64" i="6"/>
  <c r="B70" i="6"/>
  <c r="B94" i="6"/>
  <c r="B47" i="6"/>
  <c r="B41" i="6"/>
  <c r="B65" i="6"/>
  <c r="B77" i="6"/>
  <c r="B42" i="6"/>
  <c r="B72" i="6"/>
  <c r="B61" i="6"/>
  <c r="B100" i="6"/>
  <c r="B54" i="6"/>
  <c r="B43" i="6"/>
  <c r="B67" i="6"/>
  <c r="B38" i="6"/>
  <c r="B68" i="6"/>
  <c r="B59" i="6"/>
  <c r="B60" i="6"/>
  <c r="B99" i="6"/>
  <c r="B49" i="6"/>
  <c r="B56" i="6"/>
  <c r="B74" i="6"/>
  <c r="B92" i="6"/>
  <c r="B39" i="6"/>
  <c r="B63" i="6"/>
  <c r="Y93" i="5"/>
  <c r="Q93" i="5"/>
  <c r="Z93" i="5"/>
  <c r="R93" i="5"/>
  <c r="Q80" i="5"/>
  <c r="R80" i="5"/>
  <c r="I80" i="5"/>
  <c r="J80" i="6" s="1"/>
  <c r="Y82" i="5"/>
  <c r="R83" i="5"/>
  <c r="Q83" i="5"/>
  <c r="Z83" i="5"/>
  <c r="Y90" i="5"/>
  <c r="R91" i="5"/>
  <c r="Y91" i="5"/>
  <c r="Q91" i="5"/>
  <c r="Z91" i="5"/>
  <c r="J91" i="5"/>
  <c r="M91" i="6" s="1"/>
  <c r="I91" i="5"/>
  <c r="J91" i="6" s="1"/>
  <c r="I93" i="5"/>
  <c r="J93" i="6" s="1"/>
  <c r="Z98" i="5"/>
  <c r="Y98" i="5"/>
  <c r="Q98" i="5"/>
  <c r="R98" i="5"/>
  <c r="I98" i="5"/>
  <c r="J98" i="6" s="1"/>
  <c r="I100" i="5"/>
  <c r="J100" i="6" s="1"/>
  <c r="I101" i="5"/>
  <c r="J101" i="6" s="1"/>
  <c r="Z86" i="5"/>
  <c r="Y86" i="5"/>
  <c r="Q86" i="5"/>
  <c r="R86" i="5"/>
  <c r="I86" i="5"/>
  <c r="J86" i="6" s="1"/>
  <c r="J86" i="5"/>
  <c r="M86" i="6" s="1"/>
  <c r="J93" i="5"/>
  <c r="M93" i="6" s="1"/>
  <c r="Y96" i="5"/>
  <c r="R97" i="5"/>
  <c r="Y97" i="5"/>
  <c r="Q97" i="5"/>
  <c r="Z97" i="5"/>
  <c r="J97" i="5"/>
  <c r="M97" i="6" s="1"/>
  <c r="I97" i="5"/>
  <c r="J97" i="6" s="1"/>
  <c r="I99" i="5"/>
  <c r="J99" i="6" s="1"/>
  <c r="Z88" i="5"/>
  <c r="Y88" i="5"/>
  <c r="Q88" i="5"/>
  <c r="R88" i="5"/>
  <c r="I83" i="5"/>
  <c r="J83" i="6" s="1"/>
  <c r="I84" i="5"/>
  <c r="J84" i="6" s="1"/>
  <c r="Y87" i="5"/>
  <c r="Q87" i="5"/>
  <c r="Z87" i="5"/>
  <c r="R87" i="5"/>
  <c r="Y94" i="5"/>
  <c r="Q94" i="5"/>
  <c r="R94" i="5"/>
  <c r="Z100" i="5"/>
  <c r="Y100" i="5"/>
  <c r="Q100" i="5"/>
  <c r="R100" i="5"/>
  <c r="Y84" i="5"/>
  <c r="R85" i="5"/>
  <c r="Y85" i="5"/>
  <c r="Q85" i="5"/>
  <c r="Z85" i="5"/>
  <c r="J85" i="5"/>
  <c r="M85" i="6" s="1"/>
  <c r="I85" i="5"/>
  <c r="J85" i="6" s="1"/>
  <c r="I87" i="5"/>
  <c r="J87" i="6" s="1"/>
  <c r="Z92" i="5"/>
  <c r="Y92" i="5"/>
  <c r="Q92" i="5"/>
  <c r="R92" i="5"/>
  <c r="I92" i="5"/>
  <c r="J92" i="6" s="1"/>
  <c r="I94" i="5"/>
  <c r="J94" i="6" s="1"/>
  <c r="I95" i="5"/>
  <c r="J95" i="6" s="1"/>
  <c r="I96" i="5"/>
  <c r="J96" i="6" s="1"/>
  <c r="Y99" i="5"/>
  <c r="Q99" i="5"/>
  <c r="Z99" i="5"/>
  <c r="R99" i="5"/>
  <c r="Z96" i="5"/>
  <c r="Z90" i="5"/>
  <c r="Z84" i="5"/>
  <c r="Z101" i="5"/>
  <c r="Z95" i="5"/>
  <c r="Z89" i="5"/>
  <c r="Q89" i="5"/>
  <c r="Q95" i="5"/>
  <c r="Q101" i="5"/>
  <c r="Y89" i="5"/>
  <c r="Y95" i="5"/>
  <c r="Y101" i="5"/>
  <c r="R96" i="5"/>
  <c r="R90" i="5"/>
  <c r="R84" i="5"/>
  <c r="Q84" i="5"/>
  <c r="Q90" i="5"/>
  <c r="Q96" i="5"/>
  <c r="R101" i="5"/>
  <c r="R95" i="5"/>
  <c r="R89" i="5"/>
  <c r="AD132" i="5"/>
  <c r="AD126" i="5"/>
  <c r="AD120" i="5"/>
  <c r="AD114" i="5"/>
  <c r="AD108" i="5"/>
  <c r="AD102" i="5"/>
  <c r="AD96" i="5"/>
  <c r="AD131" i="5"/>
  <c r="AD125" i="5"/>
  <c r="AD119" i="5"/>
  <c r="AD113" i="5"/>
  <c r="AD107" i="5"/>
  <c r="AD101" i="5"/>
  <c r="AD130" i="5"/>
  <c r="AD124" i="5"/>
  <c r="AD118" i="5"/>
  <c r="AD112" i="5"/>
  <c r="AD106" i="5"/>
  <c r="AD100" i="5"/>
  <c r="AD135" i="5"/>
  <c r="AD129" i="5"/>
  <c r="AD123" i="5"/>
  <c r="AD117" i="5"/>
  <c r="AD111" i="5"/>
  <c r="AD105" i="5"/>
  <c r="AD99" i="5"/>
  <c r="AD134" i="5"/>
  <c r="AD128" i="5"/>
  <c r="AD122" i="5"/>
  <c r="AD116" i="5"/>
  <c r="AD110" i="5"/>
  <c r="AD104" i="5"/>
  <c r="AD98" i="5"/>
  <c r="AD133" i="5"/>
  <c r="AD127" i="5"/>
  <c r="AD121" i="5"/>
  <c r="AD115" i="5"/>
  <c r="AD109" i="5"/>
  <c r="AD103" i="5"/>
  <c r="AD97" i="5"/>
  <c r="AH116" i="5"/>
  <c r="AH131" i="5"/>
  <c r="AH128" i="5"/>
  <c r="AH125" i="5"/>
  <c r="AH117" i="5"/>
  <c r="AH120" i="5"/>
  <c r="AH123" i="5"/>
  <c r="AH126" i="5"/>
  <c r="AH129" i="5"/>
  <c r="AH132" i="5"/>
  <c r="AH135" i="5"/>
  <c r="AH122" i="5"/>
  <c r="AH119" i="5"/>
  <c r="AH134" i="5"/>
  <c r="AH118" i="5"/>
  <c r="AH121" i="5"/>
  <c r="AH124" i="5"/>
  <c r="AH127" i="5"/>
  <c r="AH130" i="5"/>
  <c r="AH133" i="5"/>
  <c r="AE132" i="5"/>
  <c r="AE126" i="5"/>
  <c r="AE120" i="5"/>
  <c r="AE131" i="5"/>
  <c r="AE125" i="5"/>
  <c r="AE119" i="5"/>
  <c r="AE130" i="5"/>
  <c r="AE124" i="5"/>
  <c r="AE118" i="5"/>
  <c r="AE135" i="5"/>
  <c r="AE129" i="5"/>
  <c r="AE123" i="5"/>
  <c r="AE117" i="5"/>
  <c r="AE134" i="5"/>
  <c r="AE128" i="5"/>
  <c r="AE122" i="5"/>
  <c r="AE116" i="5"/>
  <c r="AE133" i="5"/>
  <c r="AE127" i="5"/>
  <c r="AE121" i="5"/>
  <c r="W36" i="5" l="1"/>
  <c r="J87" i="5"/>
  <c r="M87" i="6" s="1"/>
  <c r="J92" i="5"/>
  <c r="M92" i="6" s="1"/>
  <c r="J99" i="5"/>
  <c r="M99" i="6" s="1"/>
  <c r="J100" i="5"/>
  <c r="M100" i="6" s="1"/>
  <c r="J94" i="5"/>
  <c r="M94" i="6" s="1"/>
  <c r="C37" i="5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C53" i="5" s="1"/>
  <c r="C54" i="5" s="1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C65" i="5" s="1"/>
  <c r="C66" i="5" s="1"/>
  <c r="C67" i="5" s="1"/>
  <c r="C68" i="5" s="1"/>
  <c r="C69" i="5" s="1"/>
  <c r="C70" i="5" s="1"/>
  <c r="C71" i="5" s="1"/>
  <c r="C72" i="5" s="1"/>
  <c r="C73" i="5" s="1"/>
  <c r="C74" i="5" s="1"/>
  <c r="C75" i="5" s="1"/>
  <c r="C76" i="5" s="1"/>
  <c r="C77" i="5" s="1"/>
  <c r="C78" i="5" s="1"/>
  <c r="C79" i="5" s="1"/>
  <c r="C80" i="5" s="1"/>
  <c r="C81" i="5" s="1"/>
  <c r="C82" i="5" s="1"/>
  <c r="C83" i="5" s="1"/>
  <c r="C84" i="5" s="1"/>
  <c r="C85" i="5" s="1"/>
  <c r="C86" i="5" s="1"/>
  <c r="C87" i="5" s="1"/>
  <c r="C88" i="5" s="1"/>
  <c r="C89" i="5" s="1"/>
  <c r="C90" i="5" s="1"/>
  <c r="C91" i="5" s="1"/>
  <c r="C92" i="5" s="1"/>
  <c r="C93" i="5" s="1"/>
  <c r="C94" i="5" s="1"/>
  <c r="C95" i="5" s="1"/>
  <c r="C96" i="5" s="1"/>
  <c r="C97" i="5" s="1"/>
  <c r="C98" i="5" s="1"/>
  <c r="C99" i="5" s="1"/>
  <c r="C100" i="5" s="1"/>
  <c r="C101" i="5" s="1"/>
  <c r="C102" i="5" s="1"/>
  <c r="Q42" i="5"/>
  <c r="I70" i="5"/>
  <c r="J70" i="6" s="1"/>
  <c r="I63" i="5"/>
  <c r="J63" i="6" s="1"/>
  <c r="Q81" i="5"/>
  <c r="J84" i="5"/>
  <c r="M84" i="6" s="1"/>
  <c r="Q82" i="5"/>
  <c r="Y67" i="5"/>
  <c r="Q59" i="5"/>
  <c r="Y72" i="5"/>
  <c r="X37" i="5"/>
  <c r="Z94" i="5"/>
  <c r="Q78" i="5"/>
  <c r="Q37" i="5"/>
  <c r="Y36" i="5"/>
  <c r="J37" i="5"/>
  <c r="M37" i="6" s="1"/>
  <c r="I37" i="5"/>
  <c r="J37" i="6" s="1"/>
  <c r="R36" i="5"/>
  <c r="Z36" i="5"/>
  <c r="H37" i="5"/>
  <c r="H37" i="6" s="1"/>
  <c r="I36" i="5"/>
  <c r="J36" i="6" s="1"/>
  <c r="R53" i="5"/>
  <c r="Y43" i="5"/>
  <c r="R60" i="5"/>
  <c r="I44" i="5"/>
  <c r="J44" i="6" s="1"/>
  <c r="Z75" i="5"/>
  <c r="I47" i="5"/>
  <c r="J47" i="6" s="1"/>
  <c r="I71" i="5"/>
  <c r="J71" i="6" s="1"/>
  <c r="I62" i="5"/>
  <c r="J62" i="6" s="1"/>
  <c r="Q67" i="5"/>
  <c r="R67" i="5"/>
  <c r="Z42" i="5"/>
  <c r="J36" i="5"/>
  <c r="M36" i="6" s="1"/>
  <c r="Q36" i="5"/>
  <c r="I42" i="5"/>
  <c r="J42" i="6" s="1"/>
  <c r="R63" i="5"/>
  <c r="Y42" i="5"/>
  <c r="I39" i="5"/>
  <c r="J39" i="6" s="1"/>
  <c r="J67" i="5"/>
  <c r="M67" i="6" s="1"/>
  <c r="R42" i="5"/>
  <c r="Y78" i="5"/>
  <c r="I67" i="5"/>
  <c r="J67" i="6" s="1"/>
  <c r="I77" i="5"/>
  <c r="J77" i="6" s="1"/>
  <c r="Y39" i="5"/>
  <c r="Q39" i="5"/>
  <c r="I78" i="5"/>
  <c r="J78" i="6" s="1"/>
  <c r="R78" i="5"/>
  <c r="J62" i="5"/>
  <c r="M62" i="6" s="1"/>
  <c r="I43" i="5"/>
  <c r="J43" i="6" s="1"/>
  <c r="R62" i="5"/>
  <c r="Z39" i="5"/>
  <c r="Y75" i="5"/>
  <c r="Y77" i="5"/>
  <c r="R39" i="5"/>
  <c r="Q77" i="5"/>
  <c r="R77" i="5"/>
  <c r="I75" i="5"/>
  <c r="J75" i="6" s="1"/>
  <c r="R75" i="5"/>
  <c r="Z77" i="5"/>
  <c r="Z70" i="5"/>
  <c r="Z53" i="5"/>
  <c r="Q49" i="5"/>
  <c r="I38" i="5"/>
  <c r="J38" i="6" s="1"/>
  <c r="Z76" i="5"/>
  <c r="Q62" i="5"/>
  <c r="Z57" i="5"/>
  <c r="J43" i="5"/>
  <c r="M43" i="6" s="1"/>
  <c r="I82" i="5"/>
  <c r="J82" i="6" s="1"/>
  <c r="Z82" i="5"/>
  <c r="Q70" i="5"/>
  <c r="Y70" i="5"/>
  <c r="J64" i="5"/>
  <c r="M64" i="6" s="1"/>
  <c r="Y64" i="5"/>
  <c r="J70" i="5"/>
  <c r="M70" i="6" s="1"/>
  <c r="Q64" i="5"/>
  <c r="Y62" i="5"/>
  <c r="Z64" i="5"/>
  <c r="R82" i="5"/>
  <c r="R81" i="5"/>
  <c r="Z40" i="5"/>
  <c r="Q43" i="5"/>
  <c r="R43" i="5"/>
  <c r="Z79" i="5"/>
  <c r="I54" i="5"/>
  <c r="J54" i="6" s="1"/>
  <c r="I81" i="5"/>
  <c r="J81" i="6" s="1"/>
  <c r="Z81" i="5"/>
  <c r="J74" i="5"/>
  <c r="M74" i="6" s="1"/>
  <c r="Y41" i="5"/>
  <c r="I64" i="5"/>
  <c r="J64" i="6" s="1"/>
  <c r="I56" i="5"/>
  <c r="J56" i="6" s="1"/>
  <c r="J82" i="5"/>
  <c r="M82" i="6" s="1"/>
  <c r="Y81" i="5"/>
  <c r="J81" i="5"/>
  <c r="M81" i="6" s="1"/>
  <c r="Y83" i="5"/>
  <c r="J83" i="5"/>
  <c r="M83" i="6" s="1"/>
  <c r="R76" i="5"/>
  <c r="I79" i="5"/>
  <c r="J79" i="6" s="1"/>
  <c r="J79" i="5"/>
  <c r="M79" i="6" s="1"/>
  <c r="J76" i="5"/>
  <c r="M76" i="6" s="1"/>
  <c r="Q79" i="5"/>
  <c r="Y79" i="5"/>
  <c r="I76" i="5"/>
  <c r="J76" i="6" s="1"/>
  <c r="R79" i="5"/>
  <c r="Q76" i="5"/>
  <c r="Y76" i="5"/>
  <c r="Q61" i="5"/>
  <c r="Z46" i="5"/>
  <c r="Z72" i="5"/>
  <c r="R45" i="5"/>
  <c r="J65" i="5"/>
  <c r="M65" i="6" s="1"/>
  <c r="J58" i="5"/>
  <c r="M58" i="6" s="1"/>
  <c r="Z69" i="5"/>
  <c r="Z50" i="5"/>
  <c r="Q66" i="5"/>
  <c r="J52" i="5"/>
  <c r="M52" i="6" s="1"/>
  <c r="Q48" i="5"/>
  <c r="Z68" i="5"/>
  <c r="Z47" i="5"/>
  <c r="J51" i="5"/>
  <c r="M51" i="6" s="1"/>
  <c r="Y73" i="5"/>
  <c r="Q71" i="5"/>
  <c r="J55" i="5"/>
  <c r="M55" i="6" s="1"/>
  <c r="Q53" i="5"/>
  <c r="Y80" i="5"/>
  <c r="Z80" i="5"/>
  <c r="J80" i="5"/>
  <c r="M80" i="6" s="1"/>
  <c r="I55" i="5"/>
  <c r="J55" i="6" s="1"/>
  <c r="I40" i="5"/>
  <c r="J40" i="6" s="1"/>
  <c r="J49" i="5"/>
  <c r="M49" i="6" s="1"/>
  <c r="Y40" i="5"/>
  <c r="Q40" i="5"/>
  <c r="I53" i="5"/>
  <c r="J53" i="6" s="1"/>
  <c r="Y53" i="5"/>
  <c r="Q55" i="5"/>
  <c r="Q72" i="5"/>
  <c r="R72" i="5"/>
  <c r="Z45" i="5"/>
  <c r="I45" i="5"/>
  <c r="J45" i="6" s="1"/>
  <c r="J72" i="5"/>
  <c r="M72" i="6" s="1"/>
  <c r="J40" i="5"/>
  <c r="M40" i="6" s="1"/>
  <c r="R49" i="5"/>
  <c r="Y55" i="5"/>
  <c r="X38" i="5"/>
  <c r="X39" i="5" s="1"/>
  <c r="X40" i="5" s="1"/>
  <c r="X41" i="5" s="1"/>
  <c r="X42" i="5" s="1"/>
  <c r="X43" i="5" s="1"/>
  <c r="X44" i="5" s="1"/>
  <c r="X45" i="5" s="1"/>
  <c r="X46" i="5" s="1"/>
  <c r="X47" i="5" s="1"/>
  <c r="X48" i="5" s="1"/>
  <c r="X49" i="5" s="1"/>
  <c r="X50" i="5" s="1"/>
  <c r="X51" i="5" s="1"/>
  <c r="X52" i="5" s="1"/>
  <c r="X53" i="5" s="1"/>
  <c r="X54" i="5" s="1"/>
  <c r="X55" i="5" s="1"/>
  <c r="X56" i="5" s="1"/>
  <c r="X57" i="5" s="1"/>
  <c r="X58" i="5" s="1"/>
  <c r="X59" i="5" s="1"/>
  <c r="X60" i="5" s="1"/>
  <c r="X61" i="5" s="1"/>
  <c r="X62" i="5" s="1"/>
  <c r="X63" i="5" s="1"/>
  <c r="X64" i="5" s="1"/>
  <c r="X65" i="5" s="1"/>
  <c r="X66" i="5" s="1"/>
  <c r="X67" i="5" s="1"/>
  <c r="X68" i="5" s="1"/>
  <c r="X69" i="5" s="1"/>
  <c r="X70" i="5" s="1"/>
  <c r="X71" i="5" s="1"/>
  <c r="X72" i="5" s="1"/>
  <c r="X73" i="5" s="1"/>
  <c r="X74" i="5" s="1"/>
  <c r="X75" i="5" s="1"/>
  <c r="X76" i="5" s="1"/>
  <c r="X77" i="5" s="1"/>
  <c r="X78" i="5" s="1"/>
  <c r="X79" i="5" s="1"/>
  <c r="X80" i="5" s="1"/>
  <c r="X81" i="5" s="1"/>
  <c r="X82" i="5" s="1"/>
  <c r="X83" i="5" s="1"/>
  <c r="X84" i="5" s="1"/>
  <c r="X85" i="5" s="1"/>
  <c r="X86" i="5" s="1"/>
  <c r="X87" i="5" s="1"/>
  <c r="X88" i="5" s="1"/>
  <c r="X89" i="5" s="1"/>
  <c r="X90" i="5" s="1"/>
  <c r="X91" i="5" s="1"/>
  <c r="X92" i="5" s="1"/>
  <c r="X93" i="5" s="1"/>
  <c r="X94" i="5" s="1"/>
  <c r="X95" i="5" s="1"/>
  <c r="X96" i="5" s="1"/>
  <c r="X97" i="5" s="1"/>
  <c r="X98" i="5" s="1"/>
  <c r="X99" i="5" s="1"/>
  <c r="X100" i="5" s="1"/>
  <c r="X101" i="5" s="1"/>
  <c r="X102" i="5" s="1"/>
  <c r="X103" i="5" s="1"/>
  <c r="X104" i="5" s="1"/>
  <c r="X105" i="5" s="1"/>
  <c r="X106" i="5" s="1"/>
  <c r="X107" i="5" s="1"/>
  <c r="X108" i="5" s="1"/>
  <c r="X109" i="5" s="1"/>
  <c r="X110" i="5" s="1"/>
  <c r="X111" i="5" s="1"/>
  <c r="X112" i="5" s="1"/>
  <c r="X113" i="5" s="1"/>
  <c r="X114" i="5" s="1"/>
  <c r="X115" i="5" s="1"/>
  <c r="R55" i="5"/>
  <c r="Y49" i="5"/>
  <c r="I49" i="5"/>
  <c r="J49" i="6" s="1"/>
  <c r="J45" i="5"/>
  <c r="M45" i="6" s="1"/>
  <c r="I72" i="5"/>
  <c r="J72" i="6" s="1"/>
  <c r="Y45" i="5"/>
  <c r="Q45" i="5"/>
  <c r="J73" i="5"/>
  <c r="M73" i="6" s="1"/>
  <c r="J61" i="5"/>
  <c r="M61" i="6" s="1"/>
  <c r="I48" i="5"/>
  <c r="J48" i="6" s="1"/>
  <c r="R44" i="5"/>
  <c r="Q41" i="5"/>
  <c r="J57" i="5"/>
  <c r="M57" i="6" s="1"/>
  <c r="I61" i="5"/>
  <c r="J61" i="6" s="1"/>
  <c r="I73" i="5"/>
  <c r="J73" i="6" s="1"/>
  <c r="I46" i="5"/>
  <c r="J46" i="6" s="1"/>
  <c r="R47" i="5"/>
  <c r="Q73" i="5"/>
  <c r="J48" i="5"/>
  <c r="M48" i="6" s="1"/>
  <c r="J44" i="5"/>
  <c r="M44" i="6" s="1"/>
  <c r="I41" i="5"/>
  <c r="J41" i="6" s="1"/>
  <c r="I74" i="5"/>
  <c r="J74" i="6" s="1"/>
  <c r="I57" i="5"/>
  <c r="J57" i="6" s="1"/>
  <c r="Q44" i="5"/>
  <c r="R48" i="5"/>
  <c r="Y59" i="5"/>
  <c r="Y48" i="5"/>
  <c r="Q57" i="5"/>
  <c r="Q74" i="5"/>
  <c r="Y57" i="5"/>
  <c r="Z41" i="5"/>
  <c r="J41" i="5"/>
  <c r="M41" i="6" s="1"/>
  <c r="Y74" i="5"/>
  <c r="Y44" i="5"/>
  <c r="R74" i="5"/>
  <c r="Y47" i="5"/>
  <c r="Z71" i="5"/>
  <c r="R73" i="5"/>
  <c r="I60" i="5"/>
  <c r="J60" i="6" s="1"/>
  <c r="Y65" i="5"/>
  <c r="I50" i="5"/>
  <c r="J50" i="6" s="1"/>
  <c r="Y60" i="5"/>
  <c r="R66" i="5"/>
  <c r="J60" i="5"/>
  <c r="M60" i="6" s="1"/>
  <c r="Y58" i="5"/>
  <c r="Q54" i="5"/>
  <c r="Z58" i="5"/>
  <c r="Z65" i="5"/>
  <c r="Y54" i="5"/>
  <c r="Y69" i="5"/>
  <c r="J66" i="5"/>
  <c r="M66" i="6" s="1"/>
  <c r="Y66" i="5"/>
  <c r="Q69" i="5"/>
  <c r="I65" i="5"/>
  <c r="J65" i="6" s="1"/>
  <c r="I66" i="5"/>
  <c r="J66" i="6" s="1"/>
  <c r="Q65" i="5"/>
  <c r="R54" i="5"/>
  <c r="Z54" i="5"/>
  <c r="I69" i="5"/>
  <c r="J69" i="6" s="1"/>
  <c r="J69" i="5"/>
  <c r="M69" i="6" s="1"/>
  <c r="J54" i="5"/>
  <c r="M54" i="6" s="1"/>
  <c r="Q60" i="5"/>
  <c r="Y46" i="5"/>
  <c r="Q68" i="5"/>
  <c r="R68" i="5"/>
  <c r="I68" i="5"/>
  <c r="J68" i="6" s="1"/>
  <c r="J71" i="5"/>
  <c r="M71" i="6" s="1"/>
  <c r="J46" i="5"/>
  <c r="M46" i="6" s="1"/>
  <c r="Q46" i="5"/>
  <c r="Y71" i="5"/>
  <c r="Y68" i="5"/>
  <c r="Q47" i="5"/>
  <c r="Z78" i="5"/>
  <c r="Z48" i="5"/>
  <c r="J77" i="5"/>
  <c r="M77" i="6" s="1"/>
  <c r="J68" i="5"/>
  <c r="M68" i="6" s="1"/>
  <c r="Z67" i="5"/>
  <c r="J75" i="5"/>
  <c r="M75" i="6" s="1"/>
  <c r="Z73" i="5"/>
  <c r="O36" i="5"/>
  <c r="R65" i="5"/>
  <c r="R70" i="5"/>
  <c r="R40" i="5"/>
  <c r="R69" i="5"/>
  <c r="R71" i="5"/>
  <c r="Z74" i="5"/>
  <c r="I58" i="5"/>
  <c r="J58" i="6" s="1"/>
  <c r="J63" i="5"/>
  <c r="M63" i="6" s="1"/>
  <c r="I52" i="5"/>
  <c r="J52" i="6" s="1"/>
  <c r="Q58" i="5"/>
  <c r="Y56" i="5"/>
  <c r="Q51" i="5"/>
  <c r="Q56" i="5"/>
  <c r="Q38" i="5"/>
  <c r="R38" i="5"/>
  <c r="Y61" i="5"/>
  <c r="Z38" i="5"/>
  <c r="Z51" i="5"/>
  <c r="Z52" i="5"/>
  <c r="R58" i="5"/>
  <c r="I51" i="5"/>
  <c r="J51" i="6" s="1"/>
  <c r="I59" i="5"/>
  <c r="J59" i="6" s="1"/>
  <c r="Y63" i="5"/>
  <c r="Q52" i="5"/>
  <c r="P37" i="5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P53" i="5" s="1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Y52" i="5"/>
  <c r="Q63" i="5"/>
  <c r="Q50" i="5"/>
  <c r="R61" i="5"/>
  <c r="R50" i="5"/>
  <c r="Z56" i="5"/>
  <c r="Z63" i="5"/>
  <c r="Z59" i="5"/>
  <c r="R51" i="5"/>
  <c r="Z37" i="5"/>
  <c r="J59" i="5"/>
  <c r="M59" i="6" s="1"/>
  <c r="Y50" i="5"/>
  <c r="Y38" i="5"/>
  <c r="Y51" i="5"/>
  <c r="R56" i="5"/>
  <c r="R59" i="5"/>
  <c r="Z49" i="5"/>
  <c r="Z43" i="5"/>
  <c r="R46" i="5"/>
  <c r="Z44" i="5"/>
  <c r="R37" i="5"/>
  <c r="Y37" i="5"/>
  <c r="J47" i="5"/>
  <c r="M47" i="6" s="1"/>
  <c r="R64" i="5"/>
  <c r="J39" i="5"/>
  <c r="M39" i="6" s="1"/>
  <c r="J56" i="5"/>
  <c r="M56" i="6" s="1"/>
  <c r="Z60" i="5"/>
  <c r="J38" i="5"/>
  <c r="M38" i="6" s="1"/>
  <c r="J42" i="5"/>
  <c r="M42" i="6" s="1"/>
  <c r="R41" i="5"/>
  <c r="R52" i="5"/>
  <c r="R57" i="5"/>
  <c r="Z62" i="5"/>
  <c r="Z61" i="5"/>
  <c r="J50" i="5"/>
  <c r="M50" i="6" s="1"/>
  <c r="Z55" i="5"/>
  <c r="Z66" i="5"/>
  <c r="J53" i="5"/>
  <c r="M53" i="6" s="1"/>
  <c r="H38" i="5" l="1"/>
  <c r="C37" i="6"/>
  <c r="C102" i="6"/>
  <c r="C103" i="5"/>
  <c r="S36" i="5"/>
  <c r="N37" i="5" s="1"/>
  <c r="O37" i="5" s="1"/>
  <c r="AA36" i="5"/>
  <c r="C38" i="6"/>
  <c r="H38" i="6"/>
  <c r="H39" i="5"/>
  <c r="G36" i="5"/>
  <c r="G36" i="6" s="1"/>
  <c r="C103" i="6" l="1"/>
  <c r="C104" i="5"/>
  <c r="AH36" i="5"/>
  <c r="V37" i="5"/>
  <c r="W37" i="5" s="1"/>
  <c r="C39" i="6"/>
  <c r="H40" i="5"/>
  <c r="H39" i="6"/>
  <c r="K36" i="5"/>
  <c r="N36" i="6" l="1"/>
  <c r="AE36" i="5"/>
  <c r="C104" i="6"/>
  <c r="C105" i="5"/>
  <c r="C40" i="6"/>
  <c r="H41" i="5"/>
  <c r="H40" i="6"/>
  <c r="AD36" i="5"/>
  <c r="S37" i="5"/>
  <c r="N38" i="5" s="1"/>
  <c r="O38" i="5" s="1"/>
  <c r="AA37" i="5"/>
  <c r="F37" i="5"/>
  <c r="D37" i="6" s="1"/>
  <c r="C105" i="6" l="1"/>
  <c r="C106" i="5"/>
  <c r="C41" i="6"/>
  <c r="H41" i="6"/>
  <c r="H42" i="5"/>
  <c r="AH37" i="5"/>
  <c r="V38" i="5"/>
  <c r="W38" i="5" s="1"/>
  <c r="G37" i="5"/>
  <c r="G37" i="6" s="1"/>
  <c r="C106" i="6" l="1"/>
  <c r="C107" i="5"/>
  <c r="C42" i="6"/>
  <c r="H43" i="5"/>
  <c r="H42" i="6"/>
  <c r="K37" i="5"/>
  <c r="N37" i="6" l="1"/>
  <c r="AE37" i="5"/>
  <c r="C107" i="6"/>
  <c r="C108" i="5"/>
  <c r="C43" i="6"/>
  <c r="H43" i="6"/>
  <c r="H44" i="5"/>
  <c r="AD37" i="5"/>
  <c r="S38" i="5"/>
  <c r="N39" i="5" s="1"/>
  <c r="O39" i="5" s="1"/>
  <c r="AA38" i="5"/>
  <c r="F38" i="5"/>
  <c r="D38" i="6" s="1"/>
  <c r="C108" i="6" l="1"/>
  <c r="C109" i="5"/>
  <c r="C44" i="6"/>
  <c r="H44" i="6"/>
  <c r="H45" i="5"/>
  <c r="AH38" i="5"/>
  <c r="V39" i="5"/>
  <c r="W39" i="5" s="1"/>
  <c r="G38" i="5"/>
  <c r="C109" i="6" l="1"/>
  <c r="C110" i="5"/>
  <c r="C45" i="6"/>
  <c r="K38" i="5"/>
  <c r="G38" i="6"/>
  <c r="H45" i="6"/>
  <c r="H46" i="5"/>
  <c r="S39" i="5"/>
  <c r="N40" i="5" s="1"/>
  <c r="O40" i="5" s="1"/>
  <c r="AA39" i="5"/>
  <c r="N38" i="6" l="1"/>
  <c r="AE38" i="5"/>
  <c r="C110" i="6"/>
  <c r="C111" i="5"/>
  <c r="C46" i="6"/>
  <c r="AD38" i="5"/>
  <c r="F39" i="5"/>
  <c r="D39" i="6" s="1"/>
  <c r="H46" i="6"/>
  <c r="H47" i="5"/>
  <c r="AH39" i="5"/>
  <c r="V40" i="5"/>
  <c r="W40" i="5" s="1"/>
  <c r="C111" i="6" l="1"/>
  <c r="C112" i="5"/>
  <c r="C47" i="6"/>
  <c r="G39" i="5"/>
  <c r="G39" i="6" s="1"/>
  <c r="H47" i="6"/>
  <c r="H48" i="5"/>
  <c r="C112" i="6" l="1"/>
  <c r="C113" i="5"/>
  <c r="K39" i="5"/>
  <c r="H48" i="6"/>
  <c r="H49" i="5"/>
  <c r="AA40" i="5"/>
  <c r="S40" i="5"/>
  <c r="N41" i="5" s="1"/>
  <c r="O41" i="5" s="1"/>
  <c r="N39" i="6" l="1"/>
  <c r="AE39" i="5"/>
  <c r="C113" i="6"/>
  <c r="C114" i="5"/>
  <c r="C48" i="6"/>
  <c r="F40" i="5"/>
  <c r="D40" i="6" s="1"/>
  <c r="AD39" i="5"/>
  <c r="H49" i="6"/>
  <c r="H50" i="5"/>
  <c r="AH40" i="5"/>
  <c r="V41" i="5"/>
  <c r="W41" i="5" s="1"/>
  <c r="G40" i="5"/>
  <c r="C114" i="6" l="1"/>
  <c r="C115" i="5"/>
  <c r="C115" i="6" s="1"/>
  <c r="C49" i="6"/>
  <c r="K40" i="5"/>
  <c r="G40" i="6"/>
  <c r="H50" i="6"/>
  <c r="H51" i="5"/>
  <c r="AA41" i="5"/>
  <c r="S41" i="5"/>
  <c r="N42" i="5" s="1"/>
  <c r="O42" i="5" s="1"/>
  <c r="C50" i="6" l="1"/>
  <c r="N40" i="6"/>
  <c r="AE40" i="5"/>
  <c r="F41" i="5"/>
  <c r="D41" i="6" s="1"/>
  <c r="AD40" i="5"/>
  <c r="H51" i="6"/>
  <c r="H52" i="5"/>
  <c r="AH41" i="5"/>
  <c r="V42" i="5"/>
  <c r="W42" i="5" s="1"/>
  <c r="C51" i="6" l="1"/>
  <c r="G41" i="5"/>
  <c r="G41" i="6" s="1"/>
  <c r="H52" i="6"/>
  <c r="H53" i="5"/>
  <c r="C52" i="6" l="1"/>
  <c r="K41" i="5"/>
  <c r="H53" i="6"/>
  <c r="H54" i="5"/>
  <c r="AA42" i="5"/>
  <c r="S42" i="5"/>
  <c r="N43" i="5" s="1"/>
  <c r="O43" i="5" s="1"/>
  <c r="C53" i="6" l="1"/>
  <c r="N41" i="6"/>
  <c r="AE41" i="5"/>
  <c r="F42" i="5"/>
  <c r="D42" i="6" s="1"/>
  <c r="AD41" i="5"/>
  <c r="H54" i="6"/>
  <c r="H55" i="5"/>
  <c r="AH42" i="5"/>
  <c r="V43" i="5"/>
  <c r="W43" i="5" s="1"/>
  <c r="C54" i="6" l="1"/>
  <c r="G42" i="5"/>
  <c r="G42" i="6" s="1"/>
  <c r="H55" i="6"/>
  <c r="H56" i="5"/>
  <c r="C55" i="6" l="1"/>
  <c r="K42" i="5"/>
  <c r="N42" i="6" s="1"/>
  <c r="AE42" i="5"/>
  <c r="H56" i="6"/>
  <c r="H57" i="5"/>
  <c r="AD42" i="5"/>
  <c r="S43" i="5"/>
  <c r="N44" i="5" s="1"/>
  <c r="O44" i="5" s="1"/>
  <c r="AA43" i="5"/>
  <c r="F43" i="5" l="1"/>
  <c r="D43" i="6" s="1"/>
  <c r="C56" i="6"/>
  <c r="H57" i="6"/>
  <c r="H58" i="5"/>
  <c r="AH43" i="5"/>
  <c r="V44" i="5"/>
  <c r="W44" i="5" s="1"/>
  <c r="G43" i="5" l="1"/>
  <c r="G43" i="6" s="1"/>
  <c r="C57" i="6"/>
  <c r="H58" i="6"/>
  <c r="H59" i="5"/>
  <c r="K43" i="5" l="1"/>
  <c r="N43" i="6" s="1"/>
  <c r="C58" i="6"/>
  <c r="AE43" i="5"/>
  <c r="H59" i="6"/>
  <c r="H60" i="5"/>
  <c r="S44" i="5"/>
  <c r="N45" i="5" s="1"/>
  <c r="O45" i="5" s="1"/>
  <c r="AA44" i="5"/>
  <c r="F44" i="5" l="1"/>
  <c r="D44" i="6" s="1"/>
  <c r="AD43" i="5"/>
  <c r="C59" i="6"/>
  <c r="H60" i="6"/>
  <c r="H61" i="5"/>
  <c r="AH44" i="5"/>
  <c r="V45" i="5"/>
  <c r="W45" i="5" s="1"/>
  <c r="G44" i="5" l="1"/>
  <c r="G44" i="6" s="1"/>
  <c r="C60" i="6"/>
  <c r="H61" i="6"/>
  <c r="H62" i="5"/>
  <c r="S45" i="5"/>
  <c r="N46" i="5" s="1"/>
  <c r="O46" i="5" s="1"/>
  <c r="AA45" i="5"/>
  <c r="K44" i="5" l="1"/>
  <c r="AD44" i="5" s="1"/>
  <c r="C61" i="6"/>
  <c r="AE44" i="5"/>
  <c r="H62" i="6"/>
  <c r="H63" i="5"/>
  <c r="AH45" i="5"/>
  <c r="V46" i="5"/>
  <c r="W46" i="5" s="1"/>
  <c r="F45" i="5" l="1"/>
  <c r="D45" i="6" s="1"/>
  <c r="N44" i="6"/>
  <c r="C62" i="6"/>
  <c r="H63" i="6"/>
  <c r="H64" i="5"/>
  <c r="AA46" i="5"/>
  <c r="S46" i="5"/>
  <c r="N47" i="5" s="1"/>
  <c r="O47" i="5" s="1"/>
  <c r="G45" i="5" l="1"/>
  <c r="K45" i="5" s="1"/>
  <c r="AE45" i="5" s="1"/>
  <c r="C63" i="6"/>
  <c r="N45" i="6"/>
  <c r="G45" i="6"/>
  <c r="H64" i="6"/>
  <c r="H65" i="5"/>
  <c r="AH46" i="5"/>
  <c r="V47" i="5"/>
  <c r="W47" i="5" s="1"/>
  <c r="AD45" i="5" l="1"/>
  <c r="F46" i="5"/>
  <c r="D46" i="6" s="1"/>
  <c r="C64" i="6"/>
  <c r="G46" i="5"/>
  <c r="G46" i="6" s="1"/>
  <c r="H65" i="6"/>
  <c r="H66" i="5"/>
  <c r="C65" i="6" l="1"/>
  <c r="K46" i="5"/>
  <c r="F47" i="5" s="1"/>
  <c r="D47" i="6" s="1"/>
  <c r="H66" i="6"/>
  <c r="H67" i="5"/>
  <c r="AA47" i="5"/>
  <c r="S47" i="5"/>
  <c r="N48" i="5" s="1"/>
  <c r="O48" i="5" s="1"/>
  <c r="C66" i="6" l="1"/>
  <c r="N46" i="6"/>
  <c r="AE46" i="5"/>
  <c r="AD46" i="5"/>
  <c r="H67" i="6"/>
  <c r="H68" i="5"/>
  <c r="AH47" i="5"/>
  <c r="V48" i="5"/>
  <c r="W48" i="5" s="1"/>
  <c r="G47" i="5"/>
  <c r="G47" i="6" s="1"/>
  <c r="C67" i="6" l="1"/>
  <c r="H68" i="6"/>
  <c r="H69" i="5"/>
  <c r="K47" i="5"/>
  <c r="C68" i="6" l="1"/>
  <c r="N47" i="6"/>
  <c r="AE47" i="5"/>
  <c r="H69" i="6"/>
  <c r="H70" i="5"/>
  <c r="AD47" i="5"/>
  <c r="AA48" i="5"/>
  <c r="S48" i="5"/>
  <c r="N49" i="5" s="1"/>
  <c r="O49" i="5" s="1"/>
  <c r="F48" i="5"/>
  <c r="D48" i="6" s="1"/>
  <c r="C69" i="6" l="1"/>
  <c r="H70" i="6"/>
  <c r="H71" i="5"/>
  <c r="AH48" i="5"/>
  <c r="V49" i="5"/>
  <c r="W49" i="5" s="1"/>
  <c r="G48" i="5"/>
  <c r="C70" i="6" l="1"/>
  <c r="K48" i="5"/>
  <c r="G48" i="6"/>
  <c r="H71" i="6"/>
  <c r="H72" i="5"/>
  <c r="S49" i="5"/>
  <c r="N50" i="5" s="1"/>
  <c r="O50" i="5" s="1"/>
  <c r="AA49" i="5"/>
  <c r="C71" i="6" l="1"/>
  <c r="N48" i="6"/>
  <c r="AE48" i="5"/>
  <c r="F49" i="5"/>
  <c r="D49" i="6" s="1"/>
  <c r="AD48" i="5"/>
  <c r="H72" i="6"/>
  <c r="H73" i="5"/>
  <c r="AH49" i="5"/>
  <c r="V50" i="5"/>
  <c r="W50" i="5" s="1"/>
  <c r="C72" i="6" l="1"/>
  <c r="H73" i="6"/>
  <c r="H74" i="5"/>
  <c r="G49" i="5"/>
  <c r="G49" i="6" s="1"/>
  <c r="C73" i="6" l="1"/>
  <c r="H74" i="6"/>
  <c r="H75" i="5"/>
  <c r="K49" i="5"/>
  <c r="C74" i="6" l="1"/>
  <c r="H75" i="6"/>
  <c r="H76" i="5"/>
  <c r="N49" i="6"/>
  <c r="AE49" i="5"/>
  <c r="AD49" i="5"/>
  <c r="S50" i="5"/>
  <c r="N51" i="5" s="1"/>
  <c r="O51" i="5" s="1"/>
  <c r="AA50" i="5"/>
  <c r="F50" i="5"/>
  <c r="D50" i="6" s="1"/>
  <c r="C75" i="6" l="1"/>
  <c r="H76" i="6"/>
  <c r="H77" i="5"/>
  <c r="AH50" i="5"/>
  <c r="V51" i="5"/>
  <c r="W51" i="5" s="1"/>
  <c r="G50" i="5"/>
  <c r="G50" i="6" s="1"/>
  <c r="C76" i="6" l="1"/>
  <c r="H77" i="6"/>
  <c r="H78" i="5"/>
  <c r="K50" i="5"/>
  <c r="C77" i="6" l="1"/>
  <c r="H78" i="6"/>
  <c r="H79" i="5"/>
  <c r="N50" i="6"/>
  <c r="AE50" i="5"/>
  <c r="AD50" i="5"/>
  <c r="F51" i="5"/>
  <c r="D51" i="6" s="1"/>
  <c r="S51" i="5"/>
  <c r="N52" i="5" s="1"/>
  <c r="O52" i="5" s="1"/>
  <c r="AA51" i="5"/>
  <c r="C78" i="6" l="1"/>
  <c r="H79" i="6"/>
  <c r="H80" i="5"/>
  <c r="C81" i="6"/>
  <c r="AH51" i="5"/>
  <c r="G51" i="5"/>
  <c r="V52" i="5"/>
  <c r="W52" i="5" s="1"/>
  <c r="C79" i="6" l="1"/>
  <c r="C80" i="6"/>
  <c r="K51" i="5"/>
  <c r="AD51" i="5" s="1"/>
  <c r="G51" i="6"/>
  <c r="H80" i="6"/>
  <c r="H81" i="5"/>
  <c r="C82" i="6"/>
  <c r="AA52" i="5"/>
  <c r="S52" i="5"/>
  <c r="N53" i="5" s="1"/>
  <c r="O53" i="5" s="1"/>
  <c r="AE51" i="5" l="1"/>
  <c r="F52" i="5"/>
  <c r="D52" i="6" s="1"/>
  <c r="N51" i="6"/>
  <c r="H81" i="6"/>
  <c r="H82" i="5"/>
  <c r="C83" i="6"/>
  <c r="AH52" i="5"/>
  <c r="V53" i="5"/>
  <c r="W53" i="5" s="1"/>
  <c r="G52" i="5" l="1"/>
  <c r="G52" i="6" s="1"/>
  <c r="H82" i="6"/>
  <c r="H83" i="5"/>
  <c r="C84" i="6"/>
  <c r="AA53" i="5"/>
  <c r="S53" i="5"/>
  <c r="N54" i="5" s="1"/>
  <c r="O54" i="5" s="1"/>
  <c r="K52" i="5" l="1"/>
  <c r="H83" i="6"/>
  <c r="H84" i="5"/>
  <c r="C85" i="6"/>
  <c r="AH53" i="5"/>
  <c r="V54" i="5"/>
  <c r="W54" i="5" s="1"/>
  <c r="AA54" i="5" s="1"/>
  <c r="S54" i="5"/>
  <c r="N55" i="5" s="1"/>
  <c r="O55" i="5" s="1"/>
  <c r="N52" i="6" l="1"/>
  <c r="AE52" i="5"/>
  <c r="AD52" i="5"/>
  <c r="F53" i="5"/>
  <c r="H84" i="6"/>
  <c r="H85" i="5"/>
  <c r="AH54" i="5"/>
  <c r="C86" i="6"/>
  <c r="V55" i="5"/>
  <c r="W55" i="5" s="1"/>
  <c r="G53" i="5" l="1"/>
  <c r="D53" i="6"/>
  <c r="H85" i="6"/>
  <c r="H86" i="5"/>
  <c r="C87" i="6"/>
  <c r="S55" i="5"/>
  <c r="N56" i="5" s="1"/>
  <c r="O56" i="5" s="1"/>
  <c r="AA55" i="5"/>
  <c r="K53" i="5" l="1"/>
  <c r="AE53" i="5" s="1"/>
  <c r="G53" i="6"/>
  <c r="H86" i="6"/>
  <c r="H87" i="5"/>
  <c r="C88" i="6"/>
  <c r="AH55" i="5"/>
  <c r="V56" i="5"/>
  <c r="W56" i="5" s="1"/>
  <c r="AD53" i="5" l="1"/>
  <c r="F54" i="5"/>
  <c r="N53" i="6"/>
  <c r="H87" i="6"/>
  <c r="H88" i="5"/>
  <c r="C89" i="6"/>
  <c r="S56" i="5"/>
  <c r="N57" i="5" s="1"/>
  <c r="O57" i="5" s="1"/>
  <c r="AA56" i="5"/>
  <c r="D54" i="6" l="1"/>
  <c r="G54" i="5"/>
  <c r="G54" i="6" s="1"/>
  <c r="H88" i="6"/>
  <c r="H89" i="5"/>
  <c r="AH56" i="5"/>
  <c r="C90" i="6"/>
  <c r="V57" i="5"/>
  <c r="W57" i="5" s="1"/>
  <c r="K54" i="5" l="1"/>
  <c r="AE54" i="5" s="1"/>
  <c r="H89" i="6"/>
  <c r="H90" i="5"/>
  <c r="C91" i="6"/>
  <c r="AD54" i="5" l="1"/>
  <c r="F55" i="5"/>
  <c r="N54" i="6"/>
  <c r="H90" i="6"/>
  <c r="H91" i="5"/>
  <c r="C92" i="6"/>
  <c r="S57" i="5"/>
  <c r="N58" i="5" s="1"/>
  <c r="O58" i="5" s="1"/>
  <c r="AA57" i="5"/>
  <c r="G55" i="5" l="1"/>
  <c r="G55" i="6" s="1"/>
  <c r="D55" i="6"/>
  <c r="H91" i="6"/>
  <c r="H92" i="5"/>
  <c r="C93" i="6"/>
  <c r="AH57" i="5"/>
  <c r="V58" i="5"/>
  <c r="W58" i="5" s="1"/>
  <c r="K55" i="5" l="1"/>
  <c r="H92" i="6"/>
  <c r="H93" i="5"/>
  <c r="C94" i="6"/>
  <c r="AA58" i="5"/>
  <c r="S58" i="5"/>
  <c r="N59" i="5" s="1"/>
  <c r="O59" i="5" s="1"/>
  <c r="F56" i="5" l="1"/>
  <c r="D56" i="6" s="1"/>
  <c r="AE55" i="5"/>
  <c r="N55" i="6"/>
  <c r="AD55" i="5"/>
  <c r="H93" i="6"/>
  <c r="H94" i="5"/>
  <c r="C95" i="6"/>
  <c r="AH58" i="5"/>
  <c r="V59" i="5"/>
  <c r="W59" i="5" s="1"/>
  <c r="G56" i="5" l="1"/>
  <c r="G56" i="6" s="1"/>
  <c r="H94" i="6"/>
  <c r="H95" i="5"/>
  <c r="C96" i="6"/>
  <c r="K56" i="5" l="1"/>
  <c r="AE56" i="5" s="1"/>
  <c r="H95" i="6"/>
  <c r="H96" i="5"/>
  <c r="C97" i="6"/>
  <c r="AA59" i="5"/>
  <c r="S59" i="5"/>
  <c r="N60" i="5" s="1"/>
  <c r="O60" i="5" s="1"/>
  <c r="F57" i="5" l="1"/>
  <c r="G57" i="5" s="1"/>
  <c r="AD56" i="5"/>
  <c r="N56" i="6"/>
  <c r="H96" i="6"/>
  <c r="H97" i="5"/>
  <c r="C98" i="6"/>
  <c r="AH59" i="5"/>
  <c r="V60" i="5"/>
  <c r="W60" i="5" s="1"/>
  <c r="D57" i="6" l="1"/>
  <c r="G57" i="6"/>
  <c r="K57" i="5"/>
  <c r="AE57" i="5" s="1"/>
  <c r="H97" i="6"/>
  <c r="H98" i="5"/>
  <c r="C99" i="6"/>
  <c r="F58" i="5" l="1"/>
  <c r="AD57" i="5"/>
  <c r="N57" i="6"/>
  <c r="H98" i="6"/>
  <c r="H99" i="5"/>
  <c r="C100" i="6"/>
  <c r="AA60" i="5"/>
  <c r="S60" i="5"/>
  <c r="N61" i="5" s="1"/>
  <c r="O61" i="5" s="1"/>
  <c r="G58" i="5" l="1"/>
  <c r="D58" i="6"/>
  <c r="H99" i="6"/>
  <c r="H100" i="5"/>
  <c r="C101" i="6"/>
  <c r="AH60" i="5"/>
  <c r="V61" i="5"/>
  <c r="W61" i="5" s="1"/>
  <c r="G58" i="6" l="1"/>
  <c r="K58" i="5"/>
  <c r="AE58" i="5" s="1"/>
  <c r="H100" i="6"/>
  <c r="H101" i="5"/>
  <c r="S61" i="5"/>
  <c r="N62" i="5" s="1"/>
  <c r="O62" i="5" s="1"/>
  <c r="AA61" i="5"/>
  <c r="H101" i="6" l="1"/>
  <c r="H102" i="5"/>
  <c r="AD58" i="5"/>
  <c r="F59" i="5"/>
  <c r="N58" i="6"/>
  <c r="AH61" i="5"/>
  <c r="V62" i="5"/>
  <c r="W62" i="5" s="1"/>
  <c r="H102" i="6" l="1"/>
  <c r="H103" i="5"/>
  <c r="D59" i="6"/>
  <c r="G59" i="5"/>
  <c r="G59" i="6" s="1"/>
  <c r="H103" i="6" l="1"/>
  <c r="H104" i="5"/>
  <c r="K59" i="5"/>
  <c r="AE59" i="5" s="1"/>
  <c r="S62" i="5"/>
  <c r="N63" i="5" s="1"/>
  <c r="O63" i="5" s="1"/>
  <c r="AA62" i="5"/>
  <c r="H104" i="6" l="1"/>
  <c r="H105" i="5"/>
  <c r="N59" i="6"/>
  <c r="F60" i="5"/>
  <c r="AD59" i="5"/>
  <c r="AH62" i="5"/>
  <c r="V63" i="5"/>
  <c r="W63" i="5" s="1"/>
  <c r="H105" i="6" l="1"/>
  <c r="H106" i="5"/>
  <c r="D60" i="6"/>
  <c r="G60" i="5"/>
  <c r="G60" i="6" s="1"/>
  <c r="S63" i="5"/>
  <c r="N64" i="5" s="1"/>
  <c r="O64" i="5" s="1"/>
  <c r="AA63" i="5"/>
  <c r="H106" i="6" l="1"/>
  <c r="H107" i="5"/>
  <c r="K60" i="5"/>
  <c r="N60" i="6" s="1"/>
  <c r="AH63" i="5"/>
  <c r="V64" i="5"/>
  <c r="W64" i="5" s="1"/>
  <c r="H107" i="6" l="1"/>
  <c r="H108" i="5"/>
  <c r="AE60" i="5"/>
  <c r="F61" i="5"/>
  <c r="D61" i="6" s="1"/>
  <c r="AD60" i="5"/>
  <c r="AA64" i="5"/>
  <c r="S64" i="5"/>
  <c r="N65" i="5" s="1"/>
  <c r="O65" i="5" s="1"/>
  <c r="H108" i="6" l="1"/>
  <c r="H109" i="5"/>
  <c r="G61" i="5"/>
  <c r="G61" i="6" s="1"/>
  <c r="AH64" i="5"/>
  <c r="V65" i="5"/>
  <c r="W65" i="5" s="1"/>
  <c r="H109" i="6" l="1"/>
  <c r="H110" i="5"/>
  <c r="K61" i="5"/>
  <c r="AD61" i="5" s="1"/>
  <c r="AA65" i="5"/>
  <c r="S65" i="5"/>
  <c r="N66" i="5" s="1"/>
  <c r="O66" i="5" s="1"/>
  <c r="H110" i="6" l="1"/>
  <c r="H111" i="5"/>
  <c r="F62" i="5"/>
  <c r="G62" i="5" s="1"/>
  <c r="AE61" i="5"/>
  <c r="N61" i="6"/>
  <c r="AH65" i="5"/>
  <c r="V66" i="5"/>
  <c r="W66" i="5" s="1"/>
  <c r="H111" i="6" l="1"/>
  <c r="H112" i="5"/>
  <c r="D62" i="6"/>
  <c r="G62" i="6"/>
  <c r="K62" i="5"/>
  <c r="AA66" i="5"/>
  <c r="S66" i="5"/>
  <c r="N67" i="5" s="1"/>
  <c r="O67" i="5" s="1"/>
  <c r="H112" i="6" l="1"/>
  <c r="H113" i="5"/>
  <c r="AE62" i="5"/>
  <c r="AD62" i="5"/>
  <c r="F63" i="5"/>
  <c r="N62" i="6"/>
  <c r="AH66" i="5"/>
  <c r="V67" i="5"/>
  <c r="W67" i="5" s="1"/>
  <c r="H113" i="6" l="1"/>
  <c r="H114" i="5"/>
  <c r="D63" i="6"/>
  <c r="G63" i="5"/>
  <c r="S67" i="5"/>
  <c r="N68" i="5" s="1"/>
  <c r="O68" i="5" s="1"/>
  <c r="AA67" i="5"/>
  <c r="H114" i="6" l="1"/>
  <c r="H115" i="5"/>
  <c r="H115" i="6" s="1"/>
  <c r="K63" i="5"/>
  <c r="G63" i="6"/>
  <c r="AH67" i="5"/>
  <c r="V68" i="5"/>
  <c r="W68" i="5" s="1"/>
  <c r="AE63" i="5" l="1"/>
  <c r="AD63" i="5"/>
  <c r="N63" i="6"/>
  <c r="F64" i="5"/>
  <c r="S68" i="5"/>
  <c r="N69" i="5" s="1"/>
  <c r="O69" i="5" s="1"/>
  <c r="AA68" i="5"/>
  <c r="G64" i="5" l="1"/>
  <c r="G64" i="6" s="1"/>
  <c r="D64" i="6"/>
  <c r="AH68" i="5"/>
  <c r="V69" i="5"/>
  <c r="W69" i="5" s="1"/>
  <c r="K64" i="5" l="1"/>
  <c r="AE64" i="5" s="1"/>
  <c r="S69" i="5"/>
  <c r="N70" i="5" s="1"/>
  <c r="O70" i="5" s="1"/>
  <c r="AA69" i="5"/>
  <c r="AD64" i="5" l="1"/>
  <c r="F65" i="5"/>
  <c r="N64" i="6"/>
  <c r="AH69" i="5"/>
  <c r="V70" i="5"/>
  <c r="W70" i="5" s="1"/>
  <c r="D65" i="6" l="1"/>
  <c r="G65" i="5"/>
  <c r="K65" i="5" l="1"/>
  <c r="AE65" i="5" s="1"/>
  <c r="G65" i="6"/>
  <c r="AA70" i="5"/>
  <c r="S70" i="5"/>
  <c r="N71" i="5" s="1"/>
  <c r="O71" i="5" s="1"/>
  <c r="N65" i="6" l="1"/>
  <c r="AD65" i="5"/>
  <c r="F66" i="5"/>
  <c r="AH70" i="5"/>
  <c r="V71" i="5"/>
  <c r="W71" i="5" s="1"/>
  <c r="D66" i="6" l="1"/>
  <c r="G66" i="5"/>
  <c r="AA71" i="5"/>
  <c r="S71" i="5"/>
  <c r="N72" i="5" s="1"/>
  <c r="O72" i="5" s="1"/>
  <c r="K66" i="5" l="1"/>
  <c r="AE66" i="5" s="1"/>
  <c r="G66" i="6"/>
  <c r="AH71" i="5"/>
  <c r="V72" i="5"/>
  <c r="W72" i="5" s="1"/>
  <c r="AD66" i="5" l="1"/>
  <c r="F67" i="5"/>
  <c r="N66" i="6"/>
  <c r="AA72" i="5"/>
  <c r="S72" i="5"/>
  <c r="N73" i="5" s="1"/>
  <c r="O73" i="5" s="1"/>
  <c r="D67" i="6" l="1"/>
  <c r="G67" i="5"/>
  <c r="AH72" i="5"/>
  <c r="V73" i="5"/>
  <c r="W73" i="5" s="1"/>
  <c r="K67" i="5" l="1"/>
  <c r="AE67" i="5" s="1"/>
  <c r="G67" i="6"/>
  <c r="S73" i="5"/>
  <c r="N74" i="5" s="1"/>
  <c r="O74" i="5" s="1"/>
  <c r="AA73" i="5"/>
  <c r="AD67" i="5" l="1"/>
  <c r="F68" i="5"/>
  <c r="N67" i="6"/>
  <c r="AH73" i="5"/>
  <c r="V74" i="5"/>
  <c r="W74" i="5" s="1"/>
  <c r="D68" i="6" l="1"/>
  <c r="G68" i="5"/>
  <c r="K68" i="5" l="1"/>
  <c r="AE68" i="5" s="1"/>
  <c r="G68" i="6"/>
  <c r="S74" i="5"/>
  <c r="N75" i="5" s="1"/>
  <c r="AA74" i="5"/>
  <c r="AD68" i="5" l="1"/>
  <c r="F69" i="5"/>
  <c r="N68" i="6"/>
  <c r="V75" i="5"/>
  <c r="W75" i="5" s="1"/>
  <c r="AA75" i="5" s="1"/>
  <c r="AH74" i="5"/>
  <c r="O75" i="5"/>
  <c r="S75" i="5" s="1"/>
  <c r="N76" i="5" s="1"/>
  <c r="D69" i="6" l="1"/>
  <c r="G69" i="5"/>
  <c r="AH75" i="5"/>
  <c r="V76" i="5"/>
  <c r="O76" i="5"/>
  <c r="S76" i="5" s="1"/>
  <c r="N77" i="5" s="1"/>
  <c r="G69" i="6" l="1"/>
  <c r="K69" i="5"/>
  <c r="AE69" i="5" s="1"/>
  <c r="O77" i="5"/>
  <c r="S77" i="5" s="1"/>
  <c r="N78" i="5" s="1"/>
  <c r="W76" i="5"/>
  <c r="AA76" i="5" s="1"/>
  <c r="AH76" i="5" s="1"/>
  <c r="F70" i="5" l="1"/>
  <c r="N69" i="6"/>
  <c r="AD69" i="5"/>
  <c r="V77" i="5"/>
  <c r="O78" i="5"/>
  <c r="S78" i="5" s="1"/>
  <c r="N79" i="5" s="1"/>
  <c r="D70" i="6" l="1"/>
  <c r="G70" i="5"/>
  <c r="G70" i="6" s="1"/>
  <c r="O79" i="5"/>
  <c r="S79" i="5" s="1"/>
  <c r="N80" i="5" s="1"/>
  <c r="W77" i="5"/>
  <c r="AA77" i="5" s="1"/>
  <c r="AH77" i="5" s="1"/>
  <c r="K70" i="5" l="1"/>
  <c r="O80" i="5"/>
  <c r="S80" i="5" s="1"/>
  <c r="N81" i="5" s="1"/>
  <c r="V78" i="5"/>
  <c r="AD70" i="5" l="1"/>
  <c r="N70" i="6"/>
  <c r="AE70" i="5"/>
  <c r="F71" i="5"/>
  <c r="O81" i="5"/>
  <c r="S81" i="5" s="1"/>
  <c r="N82" i="5" s="1"/>
  <c r="W78" i="5"/>
  <c r="AA78" i="5" s="1"/>
  <c r="AH78" i="5" s="1"/>
  <c r="D71" i="6" l="1"/>
  <c r="G71" i="5"/>
  <c r="G71" i="6" s="1"/>
  <c r="O82" i="5"/>
  <c r="S82" i="5" s="1"/>
  <c r="N83" i="5" s="1"/>
  <c r="V79" i="5"/>
  <c r="K71" i="5" l="1"/>
  <c r="O83" i="5"/>
  <c r="S83" i="5" s="1"/>
  <c r="N84" i="5" s="1"/>
  <c r="W79" i="5"/>
  <c r="AA79" i="5" s="1"/>
  <c r="AD71" i="5" l="1"/>
  <c r="AE71" i="5"/>
  <c r="F72" i="5"/>
  <c r="N71" i="6"/>
  <c r="O84" i="5"/>
  <c r="S84" i="5" s="1"/>
  <c r="N85" i="5" s="1"/>
  <c r="AH79" i="5"/>
  <c r="V80" i="5"/>
  <c r="D72" i="6" l="1"/>
  <c r="G72" i="5"/>
  <c r="G72" i="6" s="1"/>
  <c r="O85" i="5"/>
  <c r="S85" i="5" s="1"/>
  <c r="N86" i="5" s="1"/>
  <c r="W80" i="5"/>
  <c r="AA80" i="5" s="1"/>
  <c r="K72" i="5" l="1"/>
  <c r="V81" i="5"/>
  <c r="AH80" i="5"/>
  <c r="O86" i="5"/>
  <c r="S86" i="5" s="1"/>
  <c r="N87" i="5" s="1"/>
  <c r="AD72" i="5" l="1"/>
  <c r="AE72" i="5"/>
  <c r="N72" i="6"/>
  <c r="F73" i="5"/>
  <c r="O87" i="5"/>
  <c r="S87" i="5" s="1"/>
  <c r="N88" i="5" s="1"/>
  <c r="W81" i="5"/>
  <c r="AA81" i="5" s="1"/>
  <c r="D73" i="6" l="1"/>
  <c r="G73" i="5"/>
  <c r="G73" i="6" s="1"/>
  <c r="V82" i="5"/>
  <c r="AH81" i="5"/>
  <c r="O88" i="5"/>
  <c r="S88" i="5" s="1"/>
  <c r="N89" i="5" s="1"/>
  <c r="K73" i="5" l="1"/>
  <c r="O89" i="5"/>
  <c r="S89" i="5" s="1"/>
  <c r="N90" i="5" s="1"/>
  <c r="W82" i="5"/>
  <c r="AA82" i="5" s="1"/>
  <c r="AD73" i="5" l="1"/>
  <c r="AE73" i="5"/>
  <c r="F74" i="5"/>
  <c r="N73" i="6"/>
  <c r="V83" i="5"/>
  <c r="AH82" i="5"/>
  <c r="O90" i="5"/>
  <c r="S90" i="5" s="1"/>
  <c r="N91" i="5" s="1"/>
  <c r="D74" i="6" l="1"/>
  <c r="G74" i="5"/>
  <c r="G74" i="6" s="1"/>
  <c r="O91" i="5"/>
  <c r="S91" i="5" s="1"/>
  <c r="N92" i="5" s="1"/>
  <c r="W83" i="5"/>
  <c r="AA83" i="5" s="1"/>
  <c r="K74" i="5" l="1"/>
  <c r="V84" i="5"/>
  <c r="AH83" i="5"/>
  <c r="O92" i="5"/>
  <c r="S92" i="5" s="1"/>
  <c r="N93" i="5" s="1"/>
  <c r="AD74" i="5" l="1"/>
  <c r="F75" i="5"/>
  <c r="N74" i="6"/>
  <c r="AE74" i="5"/>
  <c r="O93" i="5"/>
  <c r="S93" i="5" s="1"/>
  <c r="N94" i="5" s="1"/>
  <c r="W84" i="5"/>
  <c r="AA84" i="5" s="1"/>
  <c r="D75" i="6" l="1"/>
  <c r="G75" i="5"/>
  <c r="G75" i="6" s="1"/>
  <c r="V85" i="5"/>
  <c r="AH84" i="5"/>
  <c r="O94" i="5"/>
  <c r="S94" i="5" s="1"/>
  <c r="N95" i="5" s="1"/>
  <c r="K75" i="5" l="1"/>
  <c r="O95" i="5"/>
  <c r="S95" i="5" s="1"/>
  <c r="N96" i="5" s="1"/>
  <c r="W85" i="5"/>
  <c r="AA85" i="5" s="1"/>
  <c r="AD75" i="5" l="1"/>
  <c r="N75" i="6"/>
  <c r="F76" i="5"/>
  <c r="AE75" i="5"/>
  <c r="V86" i="5"/>
  <c r="AH85" i="5"/>
  <c r="O96" i="5"/>
  <c r="S96" i="5" s="1"/>
  <c r="N97" i="5" s="1"/>
  <c r="G76" i="5" l="1"/>
  <c r="G76" i="6" s="1"/>
  <c r="D76" i="6"/>
  <c r="O97" i="5"/>
  <c r="S97" i="5" s="1"/>
  <c r="N98" i="5" s="1"/>
  <c r="W86" i="5"/>
  <c r="AA86" i="5" s="1"/>
  <c r="K76" i="5" l="1"/>
  <c r="V87" i="5"/>
  <c r="AH86" i="5"/>
  <c r="O98" i="5"/>
  <c r="S98" i="5" s="1"/>
  <c r="N99" i="5" s="1"/>
  <c r="AD76" i="5" l="1"/>
  <c r="N76" i="6"/>
  <c r="F77" i="5"/>
  <c r="AE76" i="5"/>
  <c r="O99" i="5"/>
  <c r="S99" i="5" s="1"/>
  <c r="N100" i="5" s="1"/>
  <c r="W87" i="5"/>
  <c r="AA87" i="5" s="1"/>
  <c r="D77" i="6" l="1"/>
  <c r="G77" i="5"/>
  <c r="G77" i="6" s="1"/>
  <c r="V88" i="5"/>
  <c r="AH87" i="5"/>
  <c r="O100" i="5"/>
  <c r="S100" i="5" s="1"/>
  <c r="N101" i="5" s="1"/>
  <c r="K77" i="5" l="1"/>
  <c r="O101" i="5"/>
  <c r="S101" i="5" s="1"/>
  <c r="N102" i="5" s="1"/>
  <c r="W88" i="5"/>
  <c r="AA88" i="5" s="1"/>
  <c r="O102" i="5" l="1"/>
  <c r="S102" i="5" s="1"/>
  <c r="N103" i="5" s="1"/>
  <c r="AD77" i="5"/>
  <c r="N77" i="6"/>
  <c r="AE77" i="5"/>
  <c r="F78" i="5"/>
  <c r="V89" i="5"/>
  <c r="AH88" i="5"/>
  <c r="O103" i="5" l="1"/>
  <c r="S103" i="5" s="1"/>
  <c r="N104" i="5" s="1"/>
  <c r="D78" i="6"/>
  <c r="G78" i="5"/>
  <c r="G78" i="6" s="1"/>
  <c r="W89" i="5"/>
  <c r="AA89" i="5" s="1"/>
  <c r="O104" i="5" l="1"/>
  <c r="S104" i="5" s="1"/>
  <c r="N105" i="5" s="1"/>
  <c r="K78" i="5"/>
  <c r="V90" i="5"/>
  <c r="AH89" i="5"/>
  <c r="O105" i="5" l="1"/>
  <c r="S105" i="5" s="1"/>
  <c r="N106" i="5" s="1"/>
  <c r="AD78" i="5"/>
  <c r="F79" i="5"/>
  <c r="N78" i="6"/>
  <c r="AE78" i="5"/>
  <c r="W90" i="5"/>
  <c r="AA90" i="5" s="1"/>
  <c r="O106" i="5" l="1"/>
  <c r="S106" i="5" s="1"/>
  <c r="N107" i="5" s="1"/>
  <c r="D79" i="6"/>
  <c r="G79" i="5"/>
  <c r="G79" i="6" s="1"/>
  <c r="V91" i="5"/>
  <c r="AH90" i="5"/>
  <c r="O107" i="5" l="1"/>
  <c r="S107" i="5" s="1"/>
  <c r="N108" i="5" s="1"/>
  <c r="K79" i="5"/>
  <c r="W91" i="5"/>
  <c r="AA91" i="5" s="1"/>
  <c r="O108" i="5" l="1"/>
  <c r="S108" i="5" s="1"/>
  <c r="N109" i="5" s="1"/>
  <c r="AD79" i="5"/>
  <c r="AE79" i="5"/>
  <c r="F80" i="5"/>
  <c r="N79" i="6"/>
  <c r="V92" i="5"/>
  <c r="AH91" i="5"/>
  <c r="O109" i="5" l="1"/>
  <c r="S109" i="5" s="1"/>
  <c r="N110" i="5" s="1"/>
  <c r="G80" i="5"/>
  <c r="G80" i="6" s="1"/>
  <c r="D80" i="6"/>
  <c r="W92" i="5"/>
  <c r="AA92" i="5" s="1"/>
  <c r="O110" i="5" l="1"/>
  <c r="S110" i="5" s="1"/>
  <c r="N111" i="5" s="1"/>
  <c r="K80" i="5"/>
  <c r="V93" i="5"/>
  <c r="AH92" i="5"/>
  <c r="O111" i="5" l="1"/>
  <c r="S111" i="5" s="1"/>
  <c r="N112" i="5" s="1"/>
  <c r="AD80" i="5"/>
  <c r="AE80" i="5"/>
  <c r="N80" i="6"/>
  <c r="F81" i="5"/>
  <c r="W93" i="5"/>
  <c r="AA93" i="5" s="1"/>
  <c r="O112" i="5" l="1"/>
  <c r="S112" i="5" s="1"/>
  <c r="N113" i="5" s="1"/>
  <c r="G81" i="5"/>
  <c r="G81" i="6" s="1"/>
  <c r="D81" i="6"/>
  <c r="V94" i="5"/>
  <c r="AH93" i="5"/>
  <c r="O113" i="5" l="1"/>
  <c r="S113" i="5" s="1"/>
  <c r="N114" i="5" s="1"/>
  <c r="K81" i="5"/>
  <c r="AD81" i="5" s="1"/>
  <c r="W94" i="5"/>
  <c r="AA94" i="5" s="1"/>
  <c r="O114" i="5" l="1"/>
  <c r="S114" i="5" s="1"/>
  <c r="N115" i="5" s="1"/>
  <c r="AE81" i="5"/>
  <c r="N81" i="6"/>
  <c r="F82" i="5"/>
  <c r="V95" i="5"/>
  <c r="AH94" i="5"/>
  <c r="O115" i="5" l="1"/>
  <c r="S115" i="5" s="1"/>
  <c r="G82" i="5"/>
  <c r="G82" i="6" s="1"/>
  <c r="D82" i="6"/>
  <c r="W95" i="5"/>
  <c r="AA95" i="5" s="1"/>
  <c r="K82" i="5" l="1"/>
  <c r="AD82" i="5" s="1"/>
  <c r="V96" i="5"/>
  <c r="AH95" i="5"/>
  <c r="AE82" i="5" l="1"/>
  <c r="F83" i="5"/>
  <c r="N82" i="6"/>
  <c r="W96" i="5"/>
  <c r="AA96" i="5" s="1"/>
  <c r="D83" i="6" l="1"/>
  <c r="G83" i="5"/>
  <c r="G83" i="6" s="1"/>
  <c r="V97" i="5"/>
  <c r="AH96" i="5"/>
  <c r="K83" i="5" l="1"/>
  <c r="AD83" i="5" s="1"/>
  <c r="W97" i="5"/>
  <c r="AA97" i="5" s="1"/>
  <c r="F84" i="5" l="1"/>
  <c r="N83" i="6"/>
  <c r="AE83" i="5"/>
  <c r="V98" i="5"/>
  <c r="AH97" i="5"/>
  <c r="D84" i="6" l="1"/>
  <c r="G84" i="5"/>
  <c r="G84" i="6" s="1"/>
  <c r="W98" i="5"/>
  <c r="AA98" i="5" s="1"/>
  <c r="K84" i="5" l="1"/>
  <c r="AD84" i="5" s="1"/>
  <c r="V99" i="5"/>
  <c r="AH98" i="5"/>
  <c r="F85" i="5" l="1"/>
  <c r="AE84" i="5"/>
  <c r="N84" i="6"/>
  <c r="W99" i="5"/>
  <c r="AA99" i="5" s="1"/>
  <c r="D85" i="6" l="1"/>
  <c r="G85" i="5"/>
  <c r="G85" i="6" s="1"/>
  <c r="V100" i="5"/>
  <c r="AH99" i="5"/>
  <c r="K85" i="5" l="1"/>
  <c r="AD85" i="5" s="1"/>
  <c r="W100" i="5"/>
  <c r="AA100" i="5" s="1"/>
  <c r="F86" i="5" l="1"/>
  <c r="AE85" i="5"/>
  <c r="N85" i="6"/>
  <c r="V101" i="5"/>
  <c r="AH100" i="5"/>
  <c r="G86" i="5" l="1"/>
  <c r="G86" i="6" s="1"/>
  <c r="D86" i="6"/>
  <c r="W101" i="5"/>
  <c r="AA101" i="5" s="1"/>
  <c r="AH101" i="5" l="1"/>
  <c r="V102" i="5"/>
  <c r="K86" i="5"/>
  <c r="W102" i="5" l="1"/>
  <c r="AA102" i="5" s="1"/>
  <c r="N86" i="6"/>
  <c r="AD86" i="5"/>
  <c r="F87" i="5"/>
  <c r="D87" i="6" s="1"/>
  <c r="AE86" i="5"/>
  <c r="G87" i="5"/>
  <c r="G87" i="6" s="1"/>
  <c r="V103" i="5" l="1"/>
  <c r="AH102" i="5"/>
  <c r="K87" i="5"/>
  <c r="AD87" i="5" s="1"/>
  <c r="W103" i="5" l="1"/>
  <c r="AA103" i="5" s="1"/>
  <c r="N87" i="6"/>
  <c r="F88" i="5"/>
  <c r="AE87" i="5"/>
  <c r="V104" i="5" l="1"/>
  <c r="AH103" i="5"/>
  <c r="D88" i="6"/>
  <c r="G88" i="5"/>
  <c r="G88" i="6" s="1"/>
  <c r="W104" i="5" l="1"/>
  <c r="AA104" i="5" s="1"/>
  <c r="K88" i="5"/>
  <c r="AD88" i="5" s="1"/>
  <c r="V105" i="5" l="1"/>
  <c r="AH104" i="5"/>
  <c r="F89" i="5"/>
  <c r="AE88" i="5"/>
  <c r="N88" i="6"/>
  <c r="W105" i="5" l="1"/>
  <c r="AA105" i="5" s="1"/>
  <c r="D89" i="6"/>
  <c r="G89" i="5"/>
  <c r="G89" i="6" s="1"/>
  <c r="V106" i="5" l="1"/>
  <c r="AH105" i="5"/>
  <c r="K89" i="5"/>
  <c r="AD89" i="5" s="1"/>
  <c r="W106" i="5" l="1"/>
  <c r="AA106" i="5" s="1"/>
  <c r="N89" i="6"/>
  <c r="F90" i="5"/>
  <c r="AE89" i="5"/>
  <c r="V107" i="5" l="1"/>
  <c r="AH106" i="5"/>
  <c r="D90" i="6"/>
  <c r="G90" i="5"/>
  <c r="G90" i="6" s="1"/>
  <c r="W107" i="5" l="1"/>
  <c r="AA107" i="5" s="1"/>
  <c r="K90" i="5"/>
  <c r="AD90" i="5" s="1"/>
  <c r="V108" i="5" l="1"/>
  <c r="AH107" i="5"/>
  <c r="N90" i="6"/>
  <c r="F91" i="5"/>
  <c r="AE90" i="5"/>
  <c r="W108" i="5" l="1"/>
  <c r="AA108" i="5" s="1"/>
  <c r="D91" i="6"/>
  <c r="G91" i="5"/>
  <c r="G91" i="6" s="1"/>
  <c r="V109" i="5" l="1"/>
  <c r="AH108" i="5"/>
  <c r="K91" i="5"/>
  <c r="AD91" i="5" s="1"/>
  <c r="W109" i="5" l="1"/>
  <c r="AA109" i="5" s="1"/>
  <c r="N91" i="6"/>
  <c r="F92" i="5"/>
  <c r="AE91" i="5"/>
  <c r="V110" i="5" l="1"/>
  <c r="AH109" i="5"/>
  <c r="D92" i="6"/>
  <c r="G92" i="5"/>
  <c r="G92" i="6" s="1"/>
  <c r="W110" i="5" l="1"/>
  <c r="AA110" i="5" s="1"/>
  <c r="K92" i="5"/>
  <c r="AD92" i="5" s="1"/>
  <c r="V111" i="5" l="1"/>
  <c r="AH110" i="5"/>
  <c r="F93" i="5"/>
  <c r="AE92" i="5"/>
  <c r="N92" i="6"/>
  <c r="W111" i="5" l="1"/>
  <c r="AA111" i="5" s="1"/>
  <c r="D93" i="6"/>
  <c r="G93" i="5"/>
  <c r="G93" i="6" s="1"/>
  <c r="V112" i="5" l="1"/>
  <c r="AH111" i="5"/>
  <c r="K93" i="5"/>
  <c r="AD93" i="5" s="1"/>
  <c r="W112" i="5" l="1"/>
  <c r="AA112" i="5" s="1"/>
  <c r="F94" i="5"/>
  <c r="AE93" i="5"/>
  <c r="N93" i="6"/>
  <c r="V113" i="5" l="1"/>
  <c r="AH112" i="5"/>
  <c r="D94" i="6"/>
  <c r="G94" i="5"/>
  <c r="G94" i="6" s="1"/>
  <c r="W113" i="5" l="1"/>
  <c r="AA113" i="5" s="1"/>
  <c r="K94" i="5"/>
  <c r="AD94" i="5" s="1"/>
  <c r="V114" i="5" l="1"/>
  <c r="AH113" i="5"/>
  <c r="AE94" i="5"/>
  <c r="F95" i="5"/>
  <c r="N94" i="6"/>
  <c r="W114" i="5" l="1"/>
  <c r="AA114" i="5" s="1"/>
  <c r="D95" i="6"/>
  <c r="G95" i="5"/>
  <c r="G95" i="6" s="1"/>
  <c r="V115" i="5" l="1"/>
  <c r="AH114" i="5"/>
  <c r="K95" i="5"/>
  <c r="F96" i="5" l="1"/>
  <c r="D96" i="6" s="1"/>
  <c r="AD95" i="5"/>
  <c r="W115" i="5"/>
  <c r="AA115" i="5" s="1"/>
  <c r="AH115" i="5" s="1"/>
  <c r="G96" i="5"/>
  <c r="G96" i="6" s="1"/>
  <c r="N95" i="6"/>
  <c r="AE95" i="5"/>
  <c r="K96" i="5" l="1"/>
  <c r="F97" i="5" l="1"/>
  <c r="N96" i="6"/>
  <c r="AE96" i="5"/>
  <c r="D97" i="6" l="1"/>
  <c r="G97" i="5"/>
  <c r="G97" i="6" s="1"/>
  <c r="K97" i="5" l="1"/>
  <c r="AE97" i="5" l="1"/>
  <c r="F98" i="5"/>
  <c r="N97" i="6"/>
  <c r="G98" i="5" l="1"/>
  <c r="G98" i="6" s="1"/>
  <c r="D98" i="6"/>
  <c r="K98" i="5" l="1"/>
  <c r="F99" i="5" l="1"/>
  <c r="AE98" i="5"/>
  <c r="N98" i="6"/>
  <c r="D99" i="6" l="1"/>
  <c r="G99" i="5"/>
  <c r="G99" i="6" s="1"/>
  <c r="K99" i="5" l="1"/>
  <c r="N99" i="6" l="1"/>
  <c r="F100" i="5"/>
  <c r="AE99" i="5"/>
  <c r="D100" i="6" l="1"/>
  <c r="G100" i="5"/>
  <c r="G100" i="6" s="1"/>
  <c r="K100" i="5" l="1"/>
  <c r="F101" i="5" s="1"/>
  <c r="D101" i="6" l="1"/>
  <c r="G101" i="5"/>
  <c r="G101" i="6" s="1"/>
  <c r="N100" i="6"/>
  <c r="AE100" i="5"/>
  <c r="K101" i="5" l="1"/>
  <c r="F102" i="5" l="1"/>
  <c r="N101" i="6"/>
  <c r="AE101" i="5"/>
  <c r="D102" i="6" l="1"/>
  <c r="K102" i="5"/>
  <c r="G102" i="5"/>
  <c r="G102" i="6" s="1"/>
  <c r="N102" i="6" l="1"/>
  <c r="F103" i="5"/>
  <c r="AE102" i="5"/>
  <c r="D103" i="6" l="1"/>
  <c r="K103" i="5"/>
  <c r="G103" i="5"/>
  <c r="G103" i="6" s="1"/>
  <c r="N103" i="6" l="1"/>
  <c r="F104" i="5"/>
  <c r="AE103" i="5"/>
  <c r="D104" i="6" l="1"/>
  <c r="K104" i="5"/>
  <c r="G104" i="5"/>
  <c r="G104" i="6" s="1"/>
  <c r="N104" i="6" l="1"/>
  <c r="F105" i="5"/>
  <c r="AE104" i="5"/>
  <c r="D105" i="6" l="1"/>
  <c r="K105" i="5"/>
  <c r="G105" i="5"/>
  <c r="G105" i="6" s="1"/>
  <c r="N105" i="6" l="1"/>
  <c r="F106" i="5"/>
  <c r="AE105" i="5"/>
  <c r="D106" i="6" l="1"/>
  <c r="K106" i="5"/>
  <c r="G106" i="5"/>
  <c r="G106" i="6" s="1"/>
  <c r="N106" i="6" l="1"/>
  <c r="F107" i="5"/>
  <c r="AE106" i="5"/>
  <c r="D107" i="6" l="1"/>
  <c r="K107" i="5"/>
  <c r="G107" i="5"/>
  <c r="G107" i="6" s="1"/>
  <c r="N107" i="6" l="1"/>
  <c r="F108" i="5"/>
  <c r="AE107" i="5"/>
  <c r="D108" i="6" l="1"/>
  <c r="K108" i="5"/>
  <c r="G108" i="5"/>
  <c r="G108" i="6" s="1"/>
  <c r="N108" i="6" l="1"/>
  <c r="F109" i="5"/>
  <c r="AE108" i="5"/>
  <c r="D109" i="6" l="1"/>
  <c r="K109" i="5"/>
  <c r="G109" i="5"/>
  <c r="G109" i="6" s="1"/>
  <c r="N109" i="6" l="1"/>
  <c r="F110" i="5"/>
  <c r="AE109" i="5"/>
  <c r="D110" i="6" l="1"/>
  <c r="K110" i="5"/>
  <c r="G110" i="5"/>
  <c r="G110" i="6" s="1"/>
  <c r="N110" i="6" l="1"/>
  <c r="F111" i="5"/>
  <c r="AE110" i="5"/>
  <c r="D111" i="6" l="1"/>
  <c r="K111" i="5"/>
  <c r="G111" i="5"/>
  <c r="G111" i="6" s="1"/>
  <c r="N111" i="6" l="1"/>
  <c r="F112" i="5"/>
  <c r="AE111" i="5"/>
  <c r="D112" i="6" l="1"/>
  <c r="K112" i="5"/>
  <c r="G112" i="5"/>
  <c r="G112" i="6" s="1"/>
  <c r="N112" i="6" l="1"/>
  <c r="F113" i="5"/>
  <c r="AE112" i="5"/>
  <c r="D113" i="6" l="1"/>
  <c r="K113" i="5"/>
  <c r="G113" i="5"/>
  <c r="G113" i="6" s="1"/>
  <c r="N113" i="6" l="1"/>
  <c r="F114" i="5"/>
  <c r="AE113" i="5"/>
  <c r="D114" i="6" l="1"/>
  <c r="K114" i="5"/>
  <c r="G114" i="5"/>
  <c r="G114" i="6" s="1"/>
  <c r="N114" i="6" l="1"/>
  <c r="F115" i="5"/>
  <c r="AE114" i="5"/>
  <c r="D115" i="6" l="1"/>
  <c r="K115" i="5"/>
  <c r="G115" i="5"/>
  <c r="G115" i="6" s="1"/>
  <c r="N115" i="6" l="1"/>
  <c r="AE115" i="5"/>
  <c r="G9" i="5" l="1"/>
  <c r="G14" i="5"/>
  <c r="H11" i="5"/>
  <c r="H8" i="5" a="1"/>
  <c r="H8" i="5" s="1"/>
  <c r="H12" i="5" s="1"/>
  <c r="K17" i="5" l="1"/>
  <c r="K12" i="5"/>
  <c r="K11" i="5"/>
  <c r="I19" i="5"/>
  <c r="K15" i="5"/>
  <c r="I15" i="5"/>
  <c r="I17" i="5"/>
  <c r="K18" i="5"/>
  <c r="I18" i="5"/>
  <c r="I16" i="5"/>
  <c r="K16" i="5"/>
</calcChain>
</file>

<file path=xl/sharedStrings.xml><?xml version="1.0" encoding="utf-8"?>
<sst xmlns="http://schemas.openxmlformats.org/spreadsheetml/2006/main" count="71" uniqueCount="53">
  <si>
    <t>Age</t>
  </si>
  <si>
    <t>Pension Income</t>
  </si>
  <si>
    <t>Salary</t>
  </si>
  <si>
    <t>Balance</t>
  </si>
  <si>
    <t>Interest</t>
  </si>
  <si>
    <t>Yearly Savings</t>
  </si>
  <si>
    <t>Desired Retirement Income</t>
  </si>
  <si>
    <t>End Balance</t>
  </si>
  <si>
    <t>Saving</t>
  </si>
  <si>
    <t>Retired</t>
  </si>
  <si>
    <t>Investment Return Uncertainty (%)</t>
  </si>
  <si>
    <t>Annual Savings Increases Uncertainty (%)</t>
  </si>
  <si>
    <t>Annual Savings Amount Uncertainty (%)</t>
  </si>
  <si>
    <t>Annual Pension Benefit Amount Uncertainty (%)</t>
  </si>
  <si>
    <t>Uncertainty</t>
  </si>
  <si>
    <t>Success Template:</t>
  </si>
  <si>
    <t>Failure Template:</t>
  </si>
  <si>
    <t>Savings</t>
  </si>
  <si>
    <t>Congratulations! Your plan seems to work. At age [AGE], you will still have a savings balance of [BALANCE].</t>
  </si>
  <si>
    <t>Failure Display:</t>
  </si>
  <si>
    <t>Success Display:</t>
  </si>
  <si>
    <t>Yearly</t>
  </si>
  <si>
    <t>Desired</t>
  </si>
  <si>
    <t>Income</t>
  </si>
  <si>
    <t>Pension</t>
  </si>
  <si>
    <t>Now</t>
  </si>
  <si>
    <t>At Retirement</t>
  </si>
  <si>
    <t>Annual pension benefit increases Uncertainty (%)</t>
  </si>
  <si>
    <t>Oops. This plan will only provide income to age [AGE]. You'll need to make some modifications.</t>
  </si>
  <si>
    <t>Retirement Planner</t>
  </si>
  <si>
    <t>INPUT</t>
  </si>
  <si>
    <t>Investment Return (%)</t>
  </si>
  <si>
    <t xml:space="preserve"> Your Current Age</t>
  </si>
  <si>
    <t xml:space="preserve"> Annual Income ($)</t>
  </si>
  <si>
    <t xml:space="preserve"> Annual Inflation and income Increases (%)</t>
  </si>
  <si>
    <t xml:space="preserve"> Retirement Savings Balance ($)</t>
  </si>
  <si>
    <t xml:space="preserve"> Annual Savings Amount ($)</t>
  </si>
  <si>
    <t xml:space="preserve"> Annual Savings Increases (%)</t>
  </si>
  <si>
    <t xml:space="preserve"> Investment Return (%)</t>
  </si>
  <si>
    <t>Annual Pension Benefit ($)</t>
  </si>
  <si>
    <t>Annual Pension Benefit Increases (%)</t>
  </si>
  <si>
    <t>Desired Retirement Age</t>
  </si>
  <si>
    <t>Number of Years of Retirement Income</t>
  </si>
  <si>
    <t>Income Replacement (%)</t>
  </si>
  <si>
    <t>CHART DETAILS</t>
  </si>
  <si>
    <t>Retirement Income</t>
  </si>
  <si>
    <t>Year Ending</t>
  </si>
  <si>
    <t>Success:</t>
  </si>
  <si>
    <t>Success</t>
  </si>
  <si>
    <t>Failure</t>
  </si>
  <si>
    <t xml:space="preserve"> </t>
  </si>
  <si>
    <t>Calculations</t>
  </si>
  <si>
    <t>This sheet should remain hidden. Any modifications may result in errors in the Retirement Planner.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</si>
</sst>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_);[Red]\(&quot;$&quot;#,##0.00\)"/>
    <numFmt numFmtId="165" formatCode="&quot;$&quot;#,##0"/>
  </numFmts>
  <fonts count="9" x14ac:knownFonts="1">
    <font>
      <sz val="10"/>
      <color theme="4" tint="-0.499984740745262"/>
      <name val="Tahoma"/>
      <family val="2"/>
      <scheme val="minor"/>
    </font>
    <font>
      <sz val="13"/>
      <color theme="4"/>
      <name val="Century"/>
      <family val="1"/>
      <scheme val="major"/>
    </font>
    <font>
      <sz val="21"/>
      <color theme="4" tint="-0.499984740745262"/>
      <name val="Century"/>
      <family val="1"/>
      <scheme val="major"/>
    </font>
    <font>
      <sz val="8"/>
      <color theme="4" tint="-0.499984740745262"/>
      <name val="Tahoma"/>
      <family val="2"/>
      <scheme val="minor"/>
    </font>
    <font>
      <sz val="8"/>
      <color theme="6"/>
      <name val="Tahoma"/>
      <family val="2"/>
      <scheme val="minor"/>
    </font>
    <font>
      <sz val="10"/>
      <color theme="1"/>
      <name val="Tahoma"/>
      <family val="2"/>
      <scheme val="minor"/>
    </font>
    <font>
      <sz val="11"/>
      <color theme="4"/>
      <name val="Century"/>
      <family val="1"/>
      <scheme val="major"/>
    </font>
    <font>
      <b/>
      <sz val="20"/>
      <color theme="3"/>
      <name val="Century"/>
      <family val="2"/>
      <scheme val="major"/>
    </font>
    <font>
      <sz val="32"/>
      <color theme="4" tint="-0.499984740745262"/>
      <name val="Century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4" tint="0.79995117038483843"/>
      </bottom>
      <diagonal/>
    </border>
    <border>
      <left/>
      <right style="thick">
        <color theme="2"/>
      </right>
      <top/>
      <bottom/>
      <diagonal/>
    </border>
    <border>
      <left style="thick">
        <color theme="2"/>
      </left>
      <right style="thick">
        <color theme="2"/>
      </right>
      <top/>
      <bottom/>
      <diagonal/>
    </border>
    <border>
      <left style="thick">
        <color theme="2"/>
      </left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 style="thick">
        <color theme="0"/>
      </left>
      <right style="thick">
        <color theme="0"/>
      </right>
      <top/>
      <bottom/>
      <diagonal/>
    </border>
  </borders>
  <cellStyleXfs count="7">
    <xf numFmtId="3" fontId="0" fillId="0" borderId="0">
      <alignment horizontal="left" indent="1"/>
    </xf>
    <xf numFmtId="0" fontId="8" fillId="0" borderId="0" applyNumberFormat="0" applyProtection="0">
      <alignment horizontal="left" vertical="center"/>
    </xf>
    <xf numFmtId="0" fontId="2" fillId="0" borderId="0" applyNumberFormat="0" applyProtection="0">
      <alignment horizontal="left"/>
    </xf>
    <xf numFmtId="0" fontId="6" fillId="0" borderId="0" applyNumberFormat="0" applyAlignment="0" applyProtection="0">
      <alignment horizontal="left"/>
    </xf>
    <xf numFmtId="0" fontId="4" fillId="2" borderId="5" applyNumberFormat="0" applyProtection="0">
      <alignment horizontal="right"/>
    </xf>
    <xf numFmtId="3" fontId="3" fillId="0" borderId="1">
      <alignment horizontal="left"/>
    </xf>
    <xf numFmtId="0" fontId="7" fillId="0" borderId="0" applyNumberFormat="0" applyFill="0" applyBorder="0" applyAlignment="0" applyProtection="0"/>
  </cellStyleXfs>
  <cellXfs count="24">
    <xf numFmtId="3" fontId="0" fillId="0" borderId="0" xfId="0">
      <alignment horizontal="left" indent="1"/>
    </xf>
    <xf numFmtId="3" fontId="0" fillId="0" borderId="0" xfId="0" applyNumberFormat="1">
      <alignment horizontal="left" indent="1"/>
    </xf>
    <xf numFmtId="3" fontId="0" fillId="0" borderId="0" xfId="0" quotePrefix="1">
      <alignment horizontal="left" indent="1"/>
    </xf>
    <xf numFmtId="0" fontId="0" fillId="0" borderId="0" xfId="0" applyNumberFormat="1">
      <alignment horizontal="left" indent="1"/>
    </xf>
    <xf numFmtId="164" fontId="0" fillId="0" borderId="0" xfId="0" applyNumberFormat="1">
      <alignment horizontal="left" indent="1"/>
    </xf>
    <xf numFmtId="3" fontId="0" fillId="0" borderId="0" xfId="0">
      <alignment horizontal="left" indent="1"/>
    </xf>
    <xf numFmtId="3" fontId="1" fillId="0" borderId="0" xfId="0" applyFont="1">
      <alignment horizontal="left" indent="1"/>
    </xf>
    <xf numFmtId="164" fontId="0" fillId="3" borderId="0" xfId="0" applyNumberFormat="1" applyFill="1">
      <alignment horizontal="left" indent="1"/>
    </xf>
    <xf numFmtId="3" fontId="0" fillId="3" borderId="0" xfId="0" applyFill="1">
      <alignment horizontal="left" indent="1"/>
    </xf>
    <xf numFmtId="3" fontId="8" fillId="0" borderId="0" xfId="1" applyNumberFormat="1">
      <alignment horizontal="left" vertical="center"/>
    </xf>
    <xf numFmtId="3" fontId="2" fillId="0" borderId="0" xfId="2" applyNumberFormat="1" applyAlignment="1">
      <alignment horizontal="left" vertical="center"/>
    </xf>
    <xf numFmtId="3" fontId="2" fillId="0" borderId="0" xfId="2" applyNumberFormat="1">
      <alignment horizontal="left"/>
    </xf>
    <xf numFmtId="3" fontId="6" fillId="0" borderId="0" xfId="3" applyNumberFormat="1" applyAlignment="1">
      <alignment horizontal="left" indent="1"/>
    </xf>
    <xf numFmtId="3" fontId="6" fillId="0" borderId="0" xfId="3" applyNumberFormat="1" applyAlignment="1">
      <alignment horizontal="left"/>
    </xf>
    <xf numFmtId="3" fontId="4" fillId="2" borderId="5" xfId="4" applyNumberFormat="1">
      <alignment horizontal="right"/>
    </xf>
    <xf numFmtId="10" fontId="4" fillId="2" borderId="5" xfId="4" applyNumberFormat="1">
      <alignment horizontal="right"/>
    </xf>
    <xf numFmtId="3" fontId="3" fillId="0" borderId="1" xfId="5">
      <alignment horizontal="left"/>
    </xf>
    <xf numFmtId="3" fontId="0" fillId="0" borderId="0" xfId="0" applyBorder="1">
      <alignment horizontal="left" indent="1"/>
    </xf>
    <xf numFmtId="165" fontId="0" fillId="0" borderId="6" xfId="0" applyNumberFormat="1" applyBorder="1">
      <alignment horizontal="left" indent="1"/>
    </xf>
    <xf numFmtId="3" fontId="5" fillId="0" borderId="0" xfId="0" applyFo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3" xfId="0" applyNumberFormat="1" applyBorder="1" applyAlignment="1">
      <alignment horizontal="left" indent="1"/>
    </xf>
    <xf numFmtId="165" fontId="0" fillId="0" borderId="4" xfId="0" applyNumberFormat="1" applyBorder="1" applyAlignment="1">
      <alignment horizontal="left" indent="1"/>
    </xf>
    <xf numFmtId="165" fontId="0" fillId="0" borderId="6" xfId="0" applyNumberFormat="1" applyBorder="1" applyAlignment="1">
      <alignment horizontal="left" indent="1"/>
    </xf>
  </cellXfs>
  <cellStyles count="7">
    <cellStyle name="Heading 1" xfId="1" builtinId="16" customBuiltin="1"/>
    <cellStyle name="Heading 2" xfId="2" builtinId="17" customBuiltin="1"/>
    <cellStyle name="Heading 3" xfId="3" builtinId="18" customBuiltin="1"/>
    <cellStyle name="Input" xfId="4" builtinId="20" customBuiltin="1"/>
    <cellStyle name="Input Label" xfId="5"/>
    <cellStyle name="Normal" xfId="0" builtinId="0" customBuiltin="1"/>
    <cellStyle name="Title" xfId="6" builtinId="15" customBuiltin="1"/>
  </cellStyles>
  <dxfs count="8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EBE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2397859651968917E-2"/>
          <c:y val="0.10239512653510904"/>
          <c:w val="0.92419733842713492"/>
          <c:h val="0.78879284533877714"/>
        </c:manualLayout>
      </c:layout>
      <c:areaChart>
        <c:grouping val="stacked"/>
        <c:varyColors val="0"/>
        <c:ser>
          <c:idx val="2"/>
          <c:order val="0"/>
          <c:tx>
            <c:v>Minus</c:v>
          </c:tx>
          <c:spPr>
            <a:noFill/>
            <a:ln w="25400">
              <a:noFill/>
            </a:ln>
          </c:spPr>
          <c:cat>
            <c:numRef>
              <c:f>Calculations!$B$36:$B$135</c:f>
              <c:numCache>
                <c:formatCode>#,##0</c:formatCode>
                <c:ptCount val="100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[0]!UncertaintyCone_Under</c:f>
              <c:numCache>
                <c:formatCode>#,##0</c:formatCode>
                <c:ptCount val="45"/>
                <c:pt idx="0">
                  <c:v>78150</c:v>
                </c:pt>
                <c:pt idx="1">
                  <c:v>97252.875</c:v>
                </c:pt>
                <c:pt idx="2">
                  <c:v>117358.6509375</c:v>
                </c:pt>
                <c:pt idx="3">
                  <c:v>138519.98011171876</c:v>
                </c:pt>
                <c:pt idx="4">
                  <c:v>160792.27906758399</c:v>
                </c:pt>
                <c:pt idx="5">
                  <c:v>184233.87371863215</c:v>
                </c:pt>
                <c:pt idx="6">
                  <c:v>208906.15208886034</c:v>
                </c:pt>
                <c:pt idx="7">
                  <c:v>234873.72507352551</c:v>
                </c:pt>
                <c:pt idx="8">
                  <c:v>262204.59563988564</c:v>
                </c:pt>
                <c:pt idx="9">
                  <c:v>290970.33691097965</c:v>
                </c:pt>
                <c:pt idx="10">
                  <c:v>321246.27959880605</c:v>
                </c:pt>
                <c:pt idx="11">
                  <c:v>353111.70927774336</c:v>
                </c:pt>
                <c:pt idx="12">
                  <c:v>386650.07401482487</c:v>
                </c:pt>
                <c:pt idx="13">
                  <c:v>421949.20290060318</c:v>
                </c:pt>
                <c:pt idx="14">
                  <c:v>459101.53605288483</c:v>
                </c:pt>
                <c:pt idx="15">
                  <c:v>498204.36669566127</c:v>
                </c:pt>
                <c:pt idx="16">
                  <c:v>539360.09594718344</c:v>
                </c:pt>
                <c:pt idx="17">
                  <c:v>582676.50098441052</c:v>
                </c:pt>
                <c:pt idx="18">
                  <c:v>628267.01728609204</c:v>
                </c:pt>
                <c:pt idx="19">
                  <c:v>676251.03569361183</c:v>
                </c:pt>
                <c:pt idx="20">
                  <c:v>726754.21506752644</c:v>
                </c:pt>
                <c:pt idx="21">
                  <c:v>779908.81135857152</c:v>
                </c:pt>
                <c:pt idx="22">
                  <c:v>835854.02395489649</c:v>
                </c:pt>
                <c:pt idx="23">
                  <c:v>894736.36021252861</c:v>
                </c:pt>
                <c:pt idx="24">
                  <c:v>956710.01912368636</c:v>
                </c:pt>
                <c:pt idx="25">
                  <c:v>928420.6227656469</c:v>
                </c:pt>
                <c:pt idx="26">
                  <c:v>896290.53292794933</c:v>
                </c:pt>
                <c:pt idx="27">
                  <c:v>860047.44819778576</c:v>
                </c:pt>
                <c:pt idx="28">
                  <c:v>819402.65138802223</c:v>
                </c:pt>
                <c:pt idx="29">
                  <c:v>774050.08411054173</c:v>
                </c:pt>
                <c:pt idx="30">
                  <c:v>723665.37085673294</c:v>
                </c:pt>
                <c:pt idx="31">
                  <c:v>667904.78987701086</c:v>
                </c:pt>
                <c:pt idx="32">
                  <c:v>606404.1880073623</c:v>
                </c:pt>
                <c:pt idx="33">
                  <c:v>538777.83643941151</c:v>
                </c:pt>
                <c:pt idx="34">
                  <c:v>464617.22427099309</c:v>
                </c:pt>
                <c:pt idx="35">
                  <c:v>383489.78650628816</c:v>
                </c:pt>
                <c:pt idx="36">
                  <c:v>294937.56299776823</c:v>
                </c:pt>
                <c:pt idx="37">
                  <c:v>198475.78463604802</c:v>
                </c:pt>
                <c:pt idx="38">
                  <c:v>93591.38289776443</c:v>
                </c:pt>
                <c:pt idx="39">
                  <c:v>-20258.581344729362</c:v>
                </c:pt>
                <c:pt idx="40">
                  <c:v>-143648.57406529287</c:v>
                </c:pt>
                <c:pt idx="41">
                  <c:v>-277186.33391968493</c:v>
                </c:pt>
                <c:pt idx="42">
                  <c:v>-421514.71245791146</c:v>
                </c:pt>
                <c:pt idx="43">
                  <c:v>-577313.61374961818</c:v>
                </c:pt>
                <c:pt idx="44">
                  <c:v>-745302.03872576961</c:v>
                </c:pt>
              </c:numCache>
            </c:numRef>
          </c:val>
        </c:ser>
        <c:ser>
          <c:idx val="1"/>
          <c:order val="1"/>
          <c:tx>
            <c:v>Plus</c:v>
          </c:tx>
          <c:spPr>
            <a:solidFill>
              <a:schemeClr val="accent5">
                <a:alpha val="22000"/>
              </a:schemeClr>
            </a:solidFill>
            <a:ln w="25400">
              <a:noFill/>
            </a:ln>
          </c:spPr>
          <c:cat>
            <c:numRef>
              <c:f>Calculations!$B$36:$B$135</c:f>
              <c:numCache>
                <c:formatCode>#,##0</c:formatCode>
                <c:ptCount val="100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55</c:v>
                </c:pt>
                <c:pt idx="16">
                  <c:v>56</c:v>
                </c:pt>
                <c:pt idx="17">
                  <c:v>57</c:v>
                </c:pt>
                <c:pt idx="18">
                  <c:v>58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63</c:v>
                </c:pt>
                <c:pt idx="24">
                  <c:v>64</c:v>
                </c:pt>
                <c:pt idx="25">
                  <c:v>65</c:v>
                </c:pt>
                <c:pt idx="26">
                  <c:v>66</c:v>
                </c:pt>
                <c:pt idx="27">
                  <c:v>67</c:v>
                </c:pt>
                <c:pt idx="28">
                  <c:v>68</c:v>
                </c:pt>
                <c:pt idx="29">
                  <c:v>69</c:v>
                </c:pt>
                <c:pt idx="30">
                  <c:v>70</c:v>
                </c:pt>
                <c:pt idx="31">
                  <c:v>71</c:v>
                </c:pt>
                <c:pt idx="32">
                  <c:v>72</c:v>
                </c:pt>
                <c:pt idx="33">
                  <c:v>73</c:v>
                </c:pt>
                <c:pt idx="34">
                  <c:v>74</c:v>
                </c:pt>
                <c:pt idx="35">
                  <c:v>75</c:v>
                </c:pt>
                <c:pt idx="36">
                  <c:v>76</c:v>
                </c:pt>
                <c:pt idx="37">
                  <c:v>77</c:v>
                </c:pt>
                <c:pt idx="38">
                  <c:v>78</c:v>
                </c:pt>
                <c:pt idx="39">
                  <c:v>79</c:v>
                </c:pt>
                <c:pt idx="40">
                  <c:v>80</c:v>
                </c:pt>
                <c:pt idx="41">
                  <c:v>81</c:v>
                </c:pt>
                <c:pt idx="42">
                  <c:v>82</c:v>
                </c:pt>
                <c:pt idx="43">
                  <c:v>83</c:v>
                </c:pt>
                <c:pt idx="44">
                  <c:v>84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</c:numCache>
            </c:numRef>
          </c:cat>
          <c:val>
            <c:numRef>
              <c:f>[0]!UncertaintyCone_Over</c:f>
              <c:numCache>
                <c:formatCode>#,##0</c:formatCode>
                <c:ptCount val="45"/>
                <c:pt idx="0">
                  <c:v>1200</c:v>
                </c:pt>
                <c:pt idx="1">
                  <c:v>2850</c:v>
                </c:pt>
                <c:pt idx="2">
                  <c:v>5001.6824999999953</c:v>
                </c:pt>
                <c:pt idx="3">
                  <c:v>7711.477499999979</c:v>
                </c:pt>
                <c:pt idx="4">
                  <c:v>11040.959220984339</c:v>
                </c:pt>
                <c:pt idx="5">
                  <c:v>15057.274345857382</c:v>
                </c:pt>
                <c:pt idx="6">
                  <c:v>19833.604210304678</c:v>
                </c:pt>
                <c:pt idx="7">
                  <c:v>25449.663557328982</c:v>
                </c:pt>
                <c:pt idx="8">
                  <c:v>31992.238666705787</c:v>
                </c:pt>
                <c:pt idx="9">
                  <c:v>39555.76788283966</c:v>
                </c:pt>
                <c:pt idx="10">
                  <c:v>48242.967792565178</c:v>
                </c:pt>
                <c:pt idx="11">
                  <c:v>58165.508549502294</c:v>
                </c:pt>
                <c:pt idx="12">
                  <c:v>69444.742104896111</c:v>
                </c:pt>
                <c:pt idx="13">
                  <c:v>82212.487387797562</c:v>
                </c:pt>
                <c:pt idx="14">
                  <c:v>96611.876781424915</c:v>
                </c:pt>
                <c:pt idx="15">
                  <c:v>112798.26856913586</c:v>
                </c:pt>
                <c:pt idx="16">
                  <c:v>130940.23037431145</c:v>
                </c:pt>
                <c:pt idx="17">
                  <c:v>151220.59899539268</c:v>
                </c:pt>
                <c:pt idx="18">
                  <c:v>173837.62244224688</c:v>
                </c:pt>
                <c:pt idx="19">
                  <c:v>199006.19041503163</c:v>
                </c:pt>
                <c:pt idx="20">
                  <c:v>226959.15993399371</c:v>
                </c:pt>
                <c:pt idx="21">
                  <c:v>257948.7833305588</c:v>
                </c:pt>
                <c:pt idx="22">
                  <c:v>292248.24634919572</c:v>
                </c:pt>
                <c:pt idx="23">
                  <c:v>330153.32468861016</c:v>
                </c:pt>
                <c:pt idx="24">
                  <c:v>371984.167932785</c:v>
                </c:pt>
                <c:pt idx="25">
                  <c:v>418087.22049038566</c:v>
                </c:pt>
                <c:pt idx="26">
                  <c:v>466966.9564312516</c:v>
                </c:pt>
                <c:pt idx="27">
                  <c:v>518747.87143107643</c:v>
                </c:pt>
                <c:pt idx="28">
                  <c:v>573558.04107378528</c:v>
                </c:pt>
                <c:pt idx="29">
                  <c:v>631529.05207939516</c:v>
                </c:pt>
                <c:pt idx="30">
                  <c:v>692795.91003736213</c:v>
                </c:pt>
                <c:pt idx="31">
                  <c:v>757496.92093220551</c:v>
                </c:pt>
                <c:pt idx="32">
                  <c:v>825773.54349733063</c:v>
                </c:pt>
                <c:pt idx="33">
                  <c:v>897770.2091610342</c:v>
                </c:pt>
                <c:pt idx="34">
                  <c:v>973634.10605399753</c:v>
                </c:pt>
                <c:pt idx="35">
                  <c:v>1053514.9232283323</c:v>
                </c:pt>
                <c:pt idx="36">
                  <c:v>1137564.5508925123</c:v>
                </c:pt>
                <c:pt idx="37">
                  <c:v>1225936.7320921747</c:v>
                </c:pt>
                <c:pt idx="38">
                  <c:v>1318786.6608615785</c:v>
                </c:pt>
                <c:pt idx="39">
                  <c:v>1416270.5214319981</c:v>
                </c:pt>
                <c:pt idx="40">
                  <c:v>1518544.9626089237</c:v>
                </c:pt>
                <c:pt idx="41">
                  <c:v>1625766.5009167646</c:v>
                </c:pt>
                <c:pt idx="42">
                  <c:v>1738090.8455548366</c:v>
                </c:pt>
                <c:pt idx="43">
                  <c:v>1855672.1376084038</c:v>
                </c:pt>
                <c:pt idx="44">
                  <c:v>1978662.0953100207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164288"/>
        <c:axId val="617166248"/>
      </c:areaChart>
      <c:barChart>
        <c:barDir val="col"/>
        <c:grouping val="clustered"/>
        <c:varyColors val="0"/>
        <c:ser>
          <c:idx val="4"/>
          <c:order val="4"/>
          <c:tx>
            <c:strRef>
              <c:f>'Retirement Planner'!$J$35</c:f>
              <c:strCache>
                <c:ptCount val="1"/>
                <c:pt idx="0">
                  <c:v>Retirement Income</c:v>
                </c:pt>
              </c:strCache>
            </c:strRef>
          </c:tx>
          <c:spPr>
            <a:solidFill>
              <a:schemeClr val="accent3"/>
            </a:solidFill>
            <a:ln w="38100" cap="flat">
              <a:solidFill>
                <a:schemeClr val="accent3"/>
              </a:solidFill>
              <a:miter lim="800000"/>
            </a:ln>
          </c:spPr>
          <c:invertIfNegative val="0"/>
          <c:val>
            <c:numRef>
              <c:f>[0]!SavingsBalance_Disbursements</c:f>
              <c:numCache>
                <c:formatCode>#,##0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78516.672362033016</c:v>
                </c:pt>
                <c:pt idx="26">
                  <c:v>80872.172532894023</c:v>
                </c:pt>
                <c:pt idx="27">
                  <c:v>83298.337708880834</c:v>
                </c:pt>
                <c:pt idx="28">
                  <c:v>85797.287840147255</c:v>
                </c:pt>
                <c:pt idx="29">
                  <c:v>88371.206475351661</c:v>
                </c:pt>
                <c:pt idx="30">
                  <c:v>91022.342669612219</c:v>
                </c:pt>
                <c:pt idx="31">
                  <c:v>93753.012949700598</c:v>
                </c:pt>
                <c:pt idx="32">
                  <c:v>96565.603338191591</c:v>
                </c:pt>
                <c:pt idx="33">
                  <c:v>99462.571438337356</c:v>
                </c:pt>
                <c:pt idx="34">
                  <c:v>102446.44858148745</c:v>
                </c:pt>
                <c:pt idx="35">
                  <c:v>105519.8420389321</c:v>
                </c:pt>
                <c:pt idx="36">
                  <c:v>108685.43730010005</c:v>
                </c:pt>
                <c:pt idx="37">
                  <c:v>111946.00041910303</c:v>
                </c:pt>
                <c:pt idx="38">
                  <c:v>115304.38043167612</c:v>
                </c:pt>
                <c:pt idx="39">
                  <c:v>118763.51184462642</c:v>
                </c:pt>
                <c:pt idx="40">
                  <c:v>122326.4171999652</c:v>
                </c:pt>
                <c:pt idx="41">
                  <c:v>125996.20971596417</c:v>
                </c:pt>
                <c:pt idx="42">
                  <c:v>129776.09600744309</c:v>
                </c:pt>
                <c:pt idx="43">
                  <c:v>133669.37888766639</c:v>
                </c:pt>
                <c:pt idx="44">
                  <c:v>137679.46025429637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1"/>
        <c:axId val="617164288"/>
        <c:axId val="617166248"/>
      </c:barChart>
      <c:scatterChart>
        <c:scatterStyle val="smoothMarker"/>
        <c:varyColors val="0"/>
        <c:ser>
          <c:idx val="0"/>
          <c:order val="2"/>
          <c:tx>
            <c:strRef>
              <c:f>Calculations!$AD$35</c:f>
              <c:strCache>
                <c:ptCount val="1"/>
                <c:pt idx="0">
                  <c:v>Saving</c:v>
                </c:pt>
              </c:strCache>
            </c:strRef>
          </c:tx>
          <c:spPr>
            <a:ln w="28575">
              <a:solidFill>
                <a:schemeClr val="accent4"/>
              </a:solidFill>
            </a:ln>
          </c:spPr>
          <c:marker>
            <c:symbol val="none"/>
          </c:marker>
          <c:yVal>
            <c:numRef>
              <c:f>[0]!SavingsBalance_WorkingPeriod</c:f>
              <c:numCache>
                <c:formatCode>#,##0</c:formatCode>
                <c:ptCount val="45"/>
                <c:pt idx="0">
                  <c:v>78750</c:v>
                </c:pt>
                <c:pt idx="1">
                  <c:v>98671.875</c:v>
                </c:pt>
                <c:pt idx="2">
                  <c:v>119838.8671875</c:v>
                </c:pt>
                <c:pt idx="3">
                  <c:v>142328.79638671875</c:v>
                </c:pt>
                <c:pt idx="4">
                  <c:v>166224.34616088867</c:v>
                </c:pt>
                <c:pt idx="5">
                  <c:v>191613.36779594421</c:v>
                </c:pt>
                <c:pt idx="6">
                  <c:v>218589.20328319073</c:v>
                </c:pt>
                <c:pt idx="7">
                  <c:v>247251.02848839015</c:v>
                </c:pt>
                <c:pt idx="8">
                  <c:v>277704.21776891453</c:v>
                </c:pt>
                <c:pt idx="9">
                  <c:v>310060.73137947172</c:v>
                </c:pt>
                <c:pt idx="10">
                  <c:v>344439.5270906887</c:v>
                </c:pt>
                <c:pt idx="11">
                  <c:v>380966.99753385677</c:v>
                </c:pt>
                <c:pt idx="12">
                  <c:v>419777.43487972283</c:v>
                </c:pt>
                <c:pt idx="13">
                  <c:v>461013.52455970552</c:v>
                </c:pt>
                <c:pt idx="14">
                  <c:v>504826.86984468711</c:v>
                </c:pt>
                <c:pt idx="15">
                  <c:v>551378.54920998006</c:v>
                </c:pt>
                <c:pt idx="16">
                  <c:v>600839.70853560383</c:v>
                </c:pt>
                <c:pt idx="17">
                  <c:v>653392.19031907909</c:v>
                </c:pt>
                <c:pt idx="18">
                  <c:v>709229.20221402158</c:v>
                </c:pt>
                <c:pt idx="19">
                  <c:v>768556.02735239791</c:v>
                </c:pt>
                <c:pt idx="20">
                  <c:v>831590.7790619228</c:v>
                </c:pt>
                <c:pt idx="21">
                  <c:v>898565.20275329298</c:v>
                </c:pt>
                <c:pt idx="22">
                  <c:v>969725.52792537375</c:v>
                </c:pt>
                <c:pt idx="23">
                  <c:v>1045333.3734207096</c:v>
                </c:pt>
                <c:pt idx="24">
                  <c:v>1125666.709259504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Calculations!$AE$35</c:f>
              <c:strCache>
                <c:ptCount val="1"/>
                <c:pt idx="0">
                  <c:v>Retired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yVal>
            <c:numRef>
              <c:f>[0]!SavingsBalance_RetiredPeriod</c:f>
              <c:numCache>
                <c:formatCode>#,##0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1125666.709259504</c:v>
                </c:pt>
                <c:pt idx="25">
                  <c:v>1117504.2062261899</c:v>
                </c:pt>
                <c:pt idx="26">
                  <c:v>1106476.0465824327</c:v>
                </c:pt>
                <c:pt idx="27">
                  <c:v>1092332.4617849539</c:v>
                </c:pt>
                <c:pt idx="28">
                  <c:v>1074805.9528063664</c:v>
                </c:pt>
                <c:pt idx="29">
                  <c:v>1053610.1183814125</c:v>
                </c:pt>
                <c:pt idx="30">
                  <c:v>1028438.4081106384</c:v>
                </c:pt>
                <c:pt idx="31">
                  <c:v>998962.79566785262</c:v>
                </c:pt>
                <c:pt idx="32">
                  <c:v>964832.3670589017</c:v>
                </c:pt>
                <c:pt idx="33">
                  <c:v>925671.81856174569</c:v>
                </c:pt>
                <c:pt idx="34">
                  <c:v>881079.8586403674</c:v>
                </c:pt>
                <c:pt idx="35">
                  <c:v>830627.50776645821</c:v>
                </c:pt>
                <c:pt idx="36">
                  <c:v>773856.28970176191</c:v>
                </c:pt>
                <c:pt idx="37">
                  <c:v>710276.30738901894</c:v>
                </c:pt>
                <c:pt idx="38">
                  <c:v>639364.19616915646</c:v>
                </c:pt>
                <c:pt idx="39">
                  <c:v>560560.94658510236</c:v>
                </c:pt>
                <c:pt idx="40">
                  <c:v>473269.58854670601</c:v>
                </c:pt>
                <c:pt idx="41">
                  <c:v>376852.72811491101</c:v>
                </c:pt>
                <c:pt idx="42">
                  <c:v>270629.92761464987</c:v>
                </c:pt>
                <c:pt idx="43">
                  <c:v>153874.91920289909</c:v>
                </c:pt>
                <c:pt idx="44">
                  <c:v>25812.641398783919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164288"/>
        <c:axId val="617166248"/>
      </c:scatterChart>
      <c:catAx>
        <c:axId val="61716428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ln w="12700">
            <a:solidFill>
              <a:schemeClr val="accent1">
                <a:lumMod val="40000"/>
                <a:lumOff val="60000"/>
                <a:alpha val="75000"/>
              </a:schemeClr>
            </a:solidFill>
          </a:ln>
        </c:spPr>
        <c:txPr>
          <a:bodyPr/>
          <a:lstStyle/>
          <a:p>
            <a:pPr>
              <a:defRPr sz="800">
                <a:solidFill>
                  <a:schemeClr val="accent1"/>
                </a:solidFill>
                <a:latin typeface="+mn-lt"/>
              </a:defRPr>
            </a:pPr>
            <a:endParaRPr lang="tr-TR"/>
          </a:p>
        </c:txPr>
        <c:crossAx val="617166248"/>
        <c:crosses val="autoZero"/>
        <c:auto val="1"/>
        <c:lblAlgn val="ctr"/>
        <c:lblOffset val="100"/>
        <c:noMultiLvlLbl val="0"/>
      </c:catAx>
      <c:valAx>
        <c:axId val="617166248"/>
        <c:scaling>
          <c:orientation val="minMax"/>
          <c:min val="0"/>
        </c:scaling>
        <c:delete val="0"/>
        <c:axPos val="l"/>
        <c:majorGridlines>
          <c:spPr>
            <a:ln w="12700">
              <a:solidFill>
                <a:schemeClr val="accent1">
                  <a:lumMod val="40000"/>
                  <a:lumOff val="60000"/>
                  <a:alpha val="75000"/>
                </a:schemeClr>
              </a:solidFill>
            </a:ln>
            <a:effectLst/>
          </c:spPr>
        </c:majorGridlines>
        <c:numFmt formatCode="&quot;$&quot;#,##0" sourceLinked="0"/>
        <c:majorTickMark val="none"/>
        <c:minorTickMark val="none"/>
        <c:tickLblPos val="high"/>
        <c:spPr>
          <a:ln>
            <a:noFill/>
          </a:ln>
        </c:spPr>
        <c:txPr>
          <a:bodyPr/>
          <a:lstStyle/>
          <a:p>
            <a:pPr>
              <a:defRPr sz="800">
                <a:solidFill>
                  <a:schemeClr val="accent1"/>
                </a:solidFill>
              </a:defRPr>
            </a:pPr>
            <a:endParaRPr lang="tr-TR"/>
          </a:p>
        </c:txPr>
        <c:crossAx val="617164288"/>
        <c:crosses val="autoZero"/>
        <c:crossBetween val="between"/>
        <c:dispUnits>
          <c:builtInUnit val="thousands"/>
          <c:dispUnitsLbl>
            <c:layout/>
            <c:tx>
              <c:rich>
                <a:bodyPr/>
                <a:lstStyle/>
                <a:p>
                  <a:pPr>
                    <a:defRPr sz="800" b="0">
                      <a:solidFill>
                        <a:schemeClr val="accent1"/>
                      </a:solidFill>
                    </a:defRPr>
                  </a:pPr>
                  <a:r>
                    <a:rPr lang="en-US" sz="800" b="0">
                      <a:solidFill>
                        <a:schemeClr val="accent1"/>
                      </a:solidFill>
                    </a:rPr>
                    <a:t>THOUSANDS</a:t>
                  </a:r>
                </a:p>
              </c:rich>
            </c:tx>
          </c:dispUnitsLbl>
        </c:dispUnits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5</xdr:row>
      <xdr:rowOff>47626</xdr:rowOff>
    </xdr:from>
    <xdr:to>
      <xdr:col>15</xdr:col>
      <xdr:colOff>638175</xdr:colOff>
      <xdr:row>22</xdr:row>
      <xdr:rowOff>514351</xdr:rowOff>
    </xdr:to>
    <xdr:graphicFrame macro="">
      <xdr:nvGraphicFramePr>
        <xdr:cNvPr id="2" name="Retirement Savings" descr="Line chart that displays retirement savings balance during working and retirement years based on user inputs." title="Retirement Planner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47623</xdr:colOff>
      <xdr:row>22</xdr:row>
      <xdr:rowOff>376237</xdr:rowOff>
    </xdr:from>
    <xdr:to>
      <xdr:col>3</xdr:col>
      <xdr:colOff>612075</xdr:colOff>
      <xdr:row>22</xdr:row>
      <xdr:rowOff>576262</xdr:rowOff>
    </xdr:to>
    <xdr:grpSp>
      <xdr:nvGrpSpPr>
        <xdr:cNvPr id="11" name="Savings Disbursements" descr="Savings Disbursements" title="Chart Legend Label"/>
        <xdr:cNvGrpSpPr/>
      </xdr:nvGrpSpPr>
      <xdr:grpSpPr>
        <a:xfrm>
          <a:off x="228598" y="4681537"/>
          <a:ext cx="2345627" cy="200025"/>
          <a:chOff x="333373" y="4443412"/>
          <a:chExt cx="2345627" cy="200025"/>
        </a:xfrm>
      </xdr:grpSpPr>
      <xdr:sp macro="" textlink="">
        <xdr:nvSpPr>
          <xdr:cNvPr id="30" name="TextBox 9" descr="Savings Disbursements" title="Chart Legend Label"/>
          <xdr:cNvSpPr txBox="1"/>
        </xdr:nvSpPr>
        <xdr:spPr>
          <a:xfrm>
            <a:off x="575880" y="4443412"/>
            <a:ext cx="210312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000" spc="40" baseline="0">
                <a:solidFill>
                  <a:schemeClr val="accent1"/>
                </a:solidFill>
              </a:rPr>
              <a:t>Savings Disbursements</a:t>
            </a:r>
          </a:p>
        </xdr:txBody>
      </xdr:sp>
      <xdr:sp macro="" textlink="">
        <xdr:nvSpPr>
          <xdr:cNvPr id="3" name="Rectangle 2" descr="Represents Savings Disbursements" title="Chart Legend - Teal Colored Square"/>
          <xdr:cNvSpPr/>
        </xdr:nvSpPr>
        <xdr:spPr>
          <a:xfrm>
            <a:off x="333373" y="4467224"/>
            <a:ext cx="155448" cy="155448"/>
          </a:xfrm>
          <a:prstGeom prst="rect">
            <a:avLst/>
          </a:prstGeom>
          <a:solidFill>
            <a:schemeClr val="accent3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3</xdr:col>
      <xdr:colOff>428625</xdr:colOff>
      <xdr:row>22</xdr:row>
      <xdr:rowOff>376237</xdr:rowOff>
    </xdr:from>
    <xdr:to>
      <xdr:col>7</xdr:col>
      <xdr:colOff>181545</xdr:colOff>
      <xdr:row>22</xdr:row>
      <xdr:rowOff>576262</xdr:rowOff>
    </xdr:to>
    <xdr:grpSp>
      <xdr:nvGrpSpPr>
        <xdr:cNvPr id="10" name="Cone of Uncertainty" descr="Cone of Uncertainty" title="Chart Legend Label"/>
        <xdr:cNvGrpSpPr/>
      </xdr:nvGrpSpPr>
      <xdr:grpSpPr>
        <a:xfrm>
          <a:off x="2390775" y="4681537"/>
          <a:ext cx="2172270" cy="200025"/>
          <a:chOff x="2752725" y="4443412"/>
          <a:chExt cx="2172270" cy="200025"/>
        </a:xfrm>
      </xdr:grpSpPr>
      <xdr:sp macro="" textlink="">
        <xdr:nvSpPr>
          <xdr:cNvPr id="32" name="TextBox 8" descr="Cone of Uncertainty" title="Chart Legend Label"/>
          <xdr:cNvSpPr txBox="1"/>
        </xdr:nvSpPr>
        <xdr:spPr>
          <a:xfrm>
            <a:off x="3004755" y="4443412"/>
            <a:ext cx="192024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000" spc="40" baseline="0">
                <a:solidFill>
                  <a:schemeClr val="accent1"/>
                </a:solidFill>
              </a:rPr>
              <a:t>Cone of Uncertainty</a:t>
            </a:r>
          </a:p>
        </xdr:txBody>
      </xdr:sp>
      <xdr:sp macro="" textlink="">
        <xdr:nvSpPr>
          <xdr:cNvPr id="38" name="Rectangle 37" descr="Represents Cone of Uncertainty" title="Chart Legend - Light Tan Colored Square"/>
          <xdr:cNvSpPr/>
        </xdr:nvSpPr>
        <xdr:spPr>
          <a:xfrm>
            <a:off x="2752725" y="4467224"/>
            <a:ext cx="155448" cy="155448"/>
          </a:xfrm>
          <a:prstGeom prst="rect">
            <a:avLst/>
          </a:prstGeom>
          <a:solidFill>
            <a:schemeClr val="accent5">
              <a:alpha val="3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6</xdr:col>
      <xdr:colOff>1057275</xdr:colOff>
      <xdr:row>22</xdr:row>
      <xdr:rowOff>381000</xdr:rowOff>
    </xdr:from>
    <xdr:to>
      <xdr:col>11</xdr:col>
      <xdr:colOff>819720</xdr:colOff>
      <xdr:row>22</xdr:row>
      <xdr:rowOff>581025</xdr:rowOff>
    </xdr:to>
    <xdr:grpSp>
      <xdr:nvGrpSpPr>
        <xdr:cNvPr id="8" name="Savings Balance - Retirement" descr="Savings Balance through Retirement " title="Chart Legend Label"/>
        <xdr:cNvGrpSpPr/>
      </xdr:nvGrpSpPr>
      <xdr:grpSpPr>
        <a:xfrm>
          <a:off x="4352925" y="4686300"/>
          <a:ext cx="2638995" cy="200025"/>
          <a:chOff x="4962525" y="4448175"/>
          <a:chExt cx="2629470" cy="200025"/>
        </a:xfrm>
      </xdr:grpSpPr>
      <xdr:sp macro="" textlink="">
        <xdr:nvSpPr>
          <xdr:cNvPr id="42" name="TextBox 8" descr="Savings Balance through Retirement" title="Chart Legend Label"/>
          <xdr:cNvSpPr txBox="1"/>
        </xdr:nvSpPr>
        <xdr:spPr>
          <a:xfrm>
            <a:off x="5214555" y="4448175"/>
            <a:ext cx="237744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000" spc="40" baseline="0">
                <a:solidFill>
                  <a:schemeClr val="accent1"/>
                </a:solidFill>
              </a:rPr>
              <a:t>Savings Balance - Retirement</a:t>
            </a:r>
          </a:p>
        </xdr:txBody>
      </xdr:sp>
      <xdr:sp macro="" textlink="">
        <xdr:nvSpPr>
          <xdr:cNvPr id="43" name="Rectangle 42" descr="Represents Savings Balance During Retirement" title="Chart Legend - Rusty Red Colored Square"/>
          <xdr:cNvSpPr/>
        </xdr:nvSpPr>
        <xdr:spPr>
          <a:xfrm>
            <a:off x="4962525" y="4471987"/>
            <a:ext cx="155448" cy="155448"/>
          </a:xfrm>
          <a:prstGeom prst="rect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11</xdr:col>
      <xdr:colOff>657225</xdr:colOff>
      <xdr:row>22</xdr:row>
      <xdr:rowOff>381000</xdr:rowOff>
    </xdr:from>
    <xdr:to>
      <xdr:col>15</xdr:col>
      <xdr:colOff>429195</xdr:colOff>
      <xdr:row>22</xdr:row>
      <xdr:rowOff>581025</xdr:rowOff>
    </xdr:to>
    <xdr:grpSp>
      <xdr:nvGrpSpPr>
        <xdr:cNvPr id="9" name="Savings Balance - Working Years" descr="Savings Balance - Working Years" title="Chart Legend Label"/>
        <xdr:cNvGrpSpPr/>
      </xdr:nvGrpSpPr>
      <xdr:grpSpPr>
        <a:xfrm>
          <a:off x="6829425" y="4686300"/>
          <a:ext cx="2629470" cy="200025"/>
          <a:chOff x="7629525" y="4448175"/>
          <a:chExt cx="2629470" cy="200025"/>
        </a:xfrm>
      </xdr:grpSpPr>
      <xdr:sp macro="" textlink="">
        <xdr:nvSpPr>
          <xdr:cNvPr id="45" name="TextBox 8" descr="Savings Balance - Working Years&#10;" title="Chart Legend Label"/>
          <xdr:cNvSpPr txBox="1"/>
        </xdr:nvSpPr>
        <xdr:spPr>
          <a:xfrm>
            <a:off x="7881555" y="4448175"/>
            <a:ext cx="2377440" cy="20002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/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1000" spc="40">
                <a:solidFill>
                  <a:schemeClr val="accent1"/>
                </a:solidFill>
              </a:rPr>
              <a:t>Savings Balance - Working</a:t>
            </a:r>
            <a:r>
              <a:rPr lang="en-US" sz="1000" spc="40" baseline="0">
                <a:solidFill>
                  <a:schemeClr val="accent1"/>
                </a:solidFill>
              </a:rPr>
              <a:t> Years</a:t>
            </a:r>
            <a:endParaRPr lang="en-US" sz="1000" spc="40">
              <a:solidFill>
                <a:schemeClr val="accent1"/>
              </a:solidFill>
            </a:endParaRPr>
          </a:p>
        </xdr:txBody>
      </xdr:sp>
      <xdr:sp macro="" textlink="">
        <xdr:nvSpPr>
          <xdr:cNvPr id="46" name="Rectangle 45" descr="Represents Savings Balance During Working Years" title="Chart Legend - Green Colored Square"/>
          <xdr:cNvSpPr/>
        </xdr:nvSpPr>
        <xdr:spPr>
          <a:xfrm>
            <a:off x="7629525" y="4471987"/>
            <a:ext cx="155448" cy="155448"/>
          </a:xfrm>
          <a:prstGeom prst="rect">
            <a:avLst/>
          </a:prstGeom>
          <a:solidFill>
            <a:schemeClr val="accent4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>
    <xdr:from>
      <xdr:col>1</xdr:col>
      <xdr:colOff>85725</xdr:colOff>
      <xdr:row>2</xdr:row>
      <xdr:rowOff>51076</xdr:rowOff>
    </xdr:from>
    <xdr:to>
      <xdr:col>12</xdr:col>
      <xdr:colOff>733432</xdr:colOff>
      <xdr:row>3</xdr:row>
      <xdr:rowOff>101318</xdr:rowOff>
    </xdr:to>
    <xdr:grpSp>
      <xdr:nvGrpSpPr>
        <xdr:cNvPr id="47" name="Message 1" descr="Oops. This plan will only provide income to &lt;calculated age&gt;. You'll need to make some modifications. (Calculated age in message is based on data you provide.)" title="Error Message"/>
        <xdr:cNvGrpSpPr/>
      </xdr:nvGrpSpPr>
      <xdr:grpSpPr>
        <a:xfrm>
          <a:off x="266700" y="736876"/>
          <a:ext cx="7677157" cy="231217"/>
          <a:chOff x="5486400" y="4744386"/>
          <a:chExt cx="7667605" cy="217204"/>
        </a:xfrm>
      </xdr:grpSpPr>
      <xdr:sp macro="" textlink="ResultsDisplay_Success_1">
        <xdr:nvSpPr>
          <xdr:cNvPr id="48" name="TextBox 9" descr="Represents Savings Disbursements" title="Chart Legend - Label"/>
          <xdr:cNvSpPr txBox="1"/>
        </xdr:nvSpPr>
        <xdr:spPr>
          <a:xfrm>
            <a:off x="5486400" y="4744386"/>
            <a:ext cx="2343150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34C4C888-9C7B-4EEA-A8D9-1D12DB06EA11}" type="TxLink">
              <a:rPr lang="en-US" sz="1500" b="0">
                <a:solidFill>
                  <a:schemeClr val="accent4">
                    <a:lumMod val="75000"/>
                  </a:schemeClr>
                </a:solidFill>
                <a:latin typeface="+mj-lt"/>
              </a:rPr>
              <a:pPr algn="l"/>
              <a:t>CONGRATULATIONS!</a:t>
            </a:fld>
            <a:endParaRPr lang="en-US" sz="1500" b="0">
              <a:solidFill>
                <a:schemeClr val="accent4">
                  <a:lumMod val="75000"/>
                </a:schemeClr>
              </a:solidFill>
              <a:latin typeface="+mj-lt"/>
            </a:endParaRPr>
          </a:p>
        </xdr:txBody>
      </xdr:sp>
      <xdr:sp macro="" textlink="ResultsDisplay_Success_2">
        <xdr:nvSpPr>
          <xdr:cNvPr id="49" name="TextBox 9" descr="Represents Savings Disbursements" title="Chart Legend - Label"/>
          <xdr:cNvSpPr txBox="1"/>
        </xdr:nvSpPr>
        <xdr:spPr>
          <a:xfrm>
            <a:off x="7588807" y="4744386"/>
            <a:ext cx="780078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r"/>
            <a:fld id="{A017533B-1DE5-49B8-B2CF-2AEF01D62C62}" type="TxLink">
              <a:rPr lang="en-US" sz="1500" b="0">
                <a:solidFill>
                  <a:schemeClr val="accent1">
                    <a:lumMod val="50000"/>
                  </a:schemeClr>
                </a:solidFill>
                <a:latin typeface="+mj-lt"/>
              </a:rPr>
              <a:pPr algn="r"/>
              <a:t>At age</a:t>
            </a:fld>
            <a:endParaRPr lang="en-US" sz="1500" b="0">
              <a:solidFill>
                <a:schemeClr val="accent1">
                  <a:lumMod val="50000"/>
                </a:schemeClr>
              </a:solidFill>
              <a:latin typeface="+mj-lt"/>
            </a:endParaRPr>
          </a:p>
        </xdr:txBody>
      </xdr:sp>
      <xdr:sp macro="" textlink="ResultsDisplay_Success_3">
        <xdr:nvSpPr>
          <xdr:cNvPr id="50" name="TextBox 49" descr="Represents Savings Disbursements" title="Chart Legend - Label"/>
          <xdr:cNvSpPr txBox="1"/>
        </xdr:nvSpPr>
        <xdr:spPr>
          <a:xfrm>
            <a:off x="8439044" y="4744386"/>
            <a:ext cx="409575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29AE6CEB-4E0B-4FFD-B4EE-7DBC097D81D5}" type="TxLink">
              <a:rPr lang="en-US" sz="1500" b="0">
                <a:solidFill>
                  <a:schemeClr val="accent4">
                    <a:lumMod val="75000"/>
                  </a:schemeClr>
                </a:solidFill>
                <a:latin typeface="+mj-lt"/>
              </a:rPr>
              <a:pPr algn="l"/>
              <a:t>84,</a:t>
            </a:fld>
            <a:endParaRPr lang="en-US" sz="1500" b="0">
              <a:solidFill>
                <a:schemeClr val="accent4">
                  <a:lumMod val="75000"/>
                </a:schemeClr>
              </a:solidFill>
              <a:latin typeface="+mj-lt"/>
            </a:endParaRPr>
          </a:p>
        </xdr:txBody>
      </xdr:sp>
      <xdr:sp macro="" textlink="ResultsDisplay_Success_4">
        <xdr:nvSpPr>
          <xdr:cNvPr id="51" name="TextBox 9" descr="Represents Savings Disbursements" title="Chart Legend - Label"/>
          <xdr:cNvSpPr txBox="1"/>
        </xdr:nvSpPr>
        <xdr:spPr>
          <a:xfrm>
            <a:off x="8781908" y="4744386"/>
            <a:ext cx="3430289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A4215B3C-BD1A-407D-80C7-C543E0F499BC}" type="TxLink">
              <a:rPr lang="en-US" sz="1500" b="0">
                <a:solidFill>
                  <a:schemeClr val="accent1">
                    <a:lumMod val="50000"/>
                  </a:schemeClr>
                </a:solidFill>
                <a:latin typeface="+mj-lt"/>
              </a:rPr>
              <a:pPr algn="l"/>
              <a:t>you will have a savings balance of</a:t>
            </a:fld>
            <a:endParaRPr lang="en-US" sz="1500" b="0">
              <a:solidFill>
                <a:schemeClr val="accent1">
                  <a:lumMod val="50000"/>
                </a:schemeClr>
              </a:solidFill>
              <a:latin typeface="+mj-lt"/>
            </a:endParaRPr>
          </a:p>
        </xdr:txBody>
      </xdr:sp>
      <xdr:sp macro="" textlink="ResultsDisplay_Success_5">
        <xdr:nvSpPr>
          <xdr:cNvPr id="52" name="TextBox 51" descr="Represents Savings Disbursements" title="Chart Legend - Label"/>
          <xdr:cNvSpPr txBox="1"/>
        </xdr:nvSpPr>
        <xdr:spPr>
          <a:xfrm>
            <a:off x="11896503" y="4744386"/>
            <a:ext cx="1257502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527035E2-A760-474D-8A50-7AD3759AB7E9}" type="TxLink">
              <a:rPr lang="en-US" sz="1500" b="0">
                <a:solidFill>
                  <a:schemeClr val="accent4">
                    <a:lumMod val="75000"/>
                  </a:schemeClr>
                </a:solidFill>
                <a:latin typeface="+mj-lt"/>
              </a:rPr>
              <a:pPr algn="l"/>
              <a:t>$25,813</a:t>
            </a:fld>
            <a:endParaRPr lang="en-US" sz="1500" b="0">
              <a:solidFill>
                <a:schemeClr val="accent4">
                  <a:lumMod val="75000"/>
                </a:schemeClr>
              </a:solidFill>
              <a:latin typeface="+mj-lt"/>
            </a:endParaRPr>
          </a:p>
        </xdr:txBody>
      </xdr:sp>
    </xdr:grpSp>
    <xdr:clientData/>
  </xdr:twoCellAnchor>
  <xdr:twoCellAnchor>
    <xdr:from>
      <xdr:col>1</xdr:col>
      <xdr:colOff>66675</xdr:colOff>
      <xdr:row>2</xdr:row>
      <xdr:rowOff>41551</xdr:rowOff>
    </xdr:from>
    <xdr:to>
      <xdr:col>15</xdr:col>
      <xdr:colOff>247651</xdr:colOff>
      <xdr:row>3</xdr:row>
      <xdr:rowOff>91793</xdr:rowOff>
    </xdr:to>
    <xdr:grpSp>
      <xdr:nvGrpSpPr>
        <xdr:cNvPr id="53" name="Message 2" descr="Retirement age and savings data. Actual retirement age and savings vary based on retirement inputs." title="Success Message"/>
        <xdr:cNvGrpSpPr/>
      </xdr:nvGrpSpPr>
      <xdr:grpSpPr>
        <a:xfrm>
          <a:off x="247650" y="727351"/>
          <a:ext cx="9029701" cy="231217"/>
          <a:chOff x="5486399" y="4201461"/>
          <a:chExt cx="9020176" cy="217204"/>
        </a:xfrm>
      </xdr:grpSpPr>
      <xdr:sp macro="" textlink="ResultsDisplay_Failure_1">
        <xdr:nvSpPr>
          <xdr:cNvPr id="54" name="TextBox 9" descr="Represents Savings Disbursements" title="Chart Legend - Label"/>
          <xdr:cNvSpPr txBox="1"/>
        </xdr:nvSpPr>
        <xdr:spPr>
          <a:xfrm>
            <a:off x="5486399" y="4201461"/>
            <a:ext cx="933451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CA08D042-55EC-4345-9D8B-5428C4FAC304}" type="TxLink">
              <a:rPr lang="en-US" sz="1500" b="0">
                <a:solidFill>
                  <a:schemeClr val="accent2"/>
                </a:solidFill>
                <a:latin typeface="+mj-lt"/>
              </a:rPr>
              <a:pPr algn="l"/>
              <a:t> </a:t>
            </a:fld>
            <a:endParaRPr lang="en-US" sz="1500" b="0">
              <a:solidFill>
                <a:schemeClr val="accent2"/>
              </a:solidFill>
              <a:latin typeface="+mj-lt"/>
            </a:endParaRPr>
          </a:p>
        </xdr:txBody>
      </xdr:sp>
      <xdr:sp macro="" textlink="ResultsDisplay_Failure_2">
        <xdr:nvSpPr>
          <xdr:cNvPr id="55" name="TextBox 9" descr="Represents Savings Disbursements" title="Chart Legend - Label"/>
          <xdr:cNvSpPr txBox="1"/>
        </xdr:nvSpPr>
        <xdr:spPr>
          <a:xfrm>
            <a:off x="6238875" y="4201461"/>
            <a:ext cx="4248150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52E82D26-BAAF-4CEC-A650-71F97941DF9B}" type="TxLink">
              <a:rPr lang="en-US" sz="1500" b="0">
                <a:solidFill>
                  <a:schemeClr val="accent1">
                    <a:lumMod val="50000"/>
                  </a:schemeClr>
                </a:solidFill>
                <a:latin typeface="+mj-lt"/>
              </a:rPr>
              <a:pPr algn="l"/>
              <a:t> </a:t>
            </a:fld>
            <a:endParaRPr lang="en-US" sz="1500" b="0">
              <a:solidFill>
                <a:schemeClr val="accent1">
                  <a:lumMod val="50000"/>
                </a:schemeClr>
              </a:solidFill>
              <a:latin typeface="+mj-lt"/>
            </a:endParaRPr>
          </a:p>
        </xdr:txBody>
      </xdr:sp>
      <xdr:sp macro="" textlink="ResultsDisplay_Failure_3">
        <xdr:nvSpPr>
          <xdr:cNvPr id="56" name="TextBox 9" descr="Represents Savings Disbursements" title="Chart Legend - Label"/>
          <xdr:cNvSpPr txBox="1"/>
        </xdr:nvSpPr>
        <xdr:spPr>
          <a:xfrm>
            <a:off x="9896475" y="4201461"/>
            <a:ext cx="409575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D4F2EC0A-029D-41F6-B97A-D953EC23FC20}" type="TxLink">
              <a:rPr lang="en-US" sz="1500" b="0">
                <a:solidFill>
                  <a:schemeClr val="accent2"/>
                </a:solidFill>
                <a:latin typeface="+mj-lt"/>
              </a:rPr>
              <a:pPr algn="l"/>
              <a:t> </a:t>
            </a:fld>
            <a:endParaRPr lang="en-US" sz="1500" b="0">
              <a:solidFill>
                <a:schemeClr val="accent2"/>
              </a:solidFill>
              <a:latin typeface="+mj-lt"/>
            </a:endParaRPr>
          </a:p>
        </xdr:txBody>
      </xdr:sp>
      <xdr:sp macro="" textlink="ResultsDisplay_Failure_4">
        <xdr:nvSpPr>
          <xdr:cNvPr id="57" name="TextBox 9" descr="Represents Savings Disbursements" title="Chart Legend - Label"/>
          <xdr:cNvSpPr txBox="1"/>
        </xdr:nvSpPr>
        <xdr:spPr>
          <a:xfrm>
            <a:off x="10258425" y="4201461"/>
            <a:ext cx="4248150" cy="21720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overflow" horzOverflow="overflow" wrap="square" lIns="0" tIns="0" rIns="0" bIns="0" rtlCol="0" anchor="ctr">
            <a:noAutofit/>
          </a:bodyPr>
          <a:lstStyle>
            <a:lvl1pPr marL="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C4BF0A27-252E-4BC8-A257-AD020385DE2C}" type="TxLink">
              <a:rPr lang="en-US" sz="1500" b="0">
                <a:solidFill>
                  <a:schemeClr val="accent1">
                    <a:lumMod val="50000"/>
                  </a:schemeClr>
                </a:solidFill>
                <a:latin typeface="+mj-lt"/>
              </a:rPr>
              <a:pPr algn="l"/>
              <a:t> </a:t>
            </a:fld>
            <a:endParaRPr lang="en-US" sz="1500" b="0">
              <a:solidFill>
                <a:schemeClr val="accent1">
                  <a:lumMod val="50000"/>
                </a:schemeClr>
              </a:solidFill>
              <a:latin typeface="+mj-lt"/>
            </a:endParaRPr>
          </a:p>
        </xdr:txBody>
      </xdr:sp>
    </xdr:grpSp>
    <xdr:clientData/>
  </xdr:twoCellAnchor>
  <xdr:twoCellAnchor>
    <xdr:from>
      <xdr:col>2</xdr:col>
      <xdr:colOff>333480</xdr:colOff>
      <xdr:row>23</xdr:row>
      <xdr:rowOff>157493</xdr:rowOff>
    </xdr:from>
    <xdr:to>
      <xdr:col>11</xdr:col>
      <xdr:colOff>276225</xdr:colOff>
      <xdr:row>23</xdr:row>
      <xdr:rowOff>443244</xdr:rowOff>
    </xdr:to>
    <xdr:sp macro="" textlink="">
      <xdr:nvSpPr>
        <xdr:cNvPr id="33" name="Tip" descr="Replace the sample data provided below with your own to calculate retirement age and savings.&#10;" title="Template Tip"/>
        <xdr:cNvSpPr txBox="1"/>
      </xdr:nvSpPr>
      <xdr:spPr>
        <a:xfrm>
          <a:off x="1228830" y="5005718"/>
          <a:ext cx="5210070" cy="285751"/>
        </a:xfrm>
        <a:prstGeom prst="wedgeRectCallout">
          <a:avLst>
            <a:gd name="adj1" fmla="val -51613"/>
            <a:gd name="adj2" fmla="val -16707"/>
          </a:avLst>
        </a:prstGeom>
        <a:solidFill>
          <a:schemeClr val="accent1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lIns="91440" tIns="0" rIns="0" bIns="0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sz="800" spc="40" baseline="0">
              <a:solidFill>
                <a:schemeClr val="accent1">
                  <a:lumMod val="50000"/>
                </a:schemeClr>
              </a:solidFill>
            </a:rPr>
            <a:t>TIP: Replace the sample data provided below with your own to calculate retirement age and savings.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Retirement Planner">
  <a:themeElements>
    <a:clrScheme name="Retirement Planner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A08A4C"/>
      </a:accent1>
      <a:accent2>
        <a:srgbClr val="CD6047"/>
      </a:accent2>
      <a:accent3>
        <a:srgbClr val="62B9C5"/>
      </a:accent3>
      <a:accent4>
        <a:srgbClr val="81C26D"/>
      </a:accent4>
      <a:accent5>
        <a:srgbClr val="E3C970"/>
      </a:accent5>
      <a:accent6>
        <a:srgbClr val="9C6A95"/>
      </a:accent6>
      <a:hlink>
        <a:srgbClr val="62B9C5"/>
      </a:hlink>
      <a:folHlink>
        <a:srgbClr val="9C6A95"/>
      </a:folHlink>
    </a:clrScheme>
    <a:fontScheme name="Retirement Planner">
      <a:majorFont>
        <a:latin typeface="Century"/>
        <a:ea typeface=""/>
        <a:cs typeface=""/>
      </a:majorFont>
      <a:minorFont>
        <a:latin typeface="Tahom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6"/>
    <pageSetUpPr autoPageBreaks="0" fitToPage="1"/>
  </sheetPr>
  <dimension ref="A1:P135"/>
  <sheetViews>
    <sheetView showGridLines="0" tabSelected="1" zoomScaleNormal="100" workbookViewId="0">
      <selection activeCell="C2" sqref="C2"/>
    </sheetView>
  </sheetViews>
  <sheetFormatPr defaultRowHeight="14.25" customHeight="1" x14ac:dyDescent="0.2"/>
  <cols>
    <col min="1" max="1" width="2.7109375" style="5" customWidth="1"/>
    <col min="2" max="2" width="10.7109375" style="5" customWidth="1"/>
    <col min="3" max="3" width="16" style="5" customWidth="1"/>
    <col min="4" max="4" width="10.28515625" style="5" customWidth="1"/>
    <col min="5" max="5" width="6.85546875" style="5" customWidth="1"/>
    <col min="6" max="6" width="2.85546875" style="5" customWidth="1"/>
    <col min="7" max="7" width="16.28515625" style="5" customWidth="1"/>
    <col min="8" max="8" width="12.85546875" style="5" customWidth="1"/>
    <col min="9" max="9" width="4.28515625" style="5" customWidth="1"/>
    <col min="10" max="10" width="6.85546875" style="5" customWidth="1"/>
    <col min="11" max="11" width="2.85546875" style="5" customWidth="1"/>
    <col min="12" max="12" width="15.5703125" style="5" customWidth="1"/>
    <col min="13" max="13" width="16" style="5" customWidth="1"/>
    <col min="14" max="14" width="4.42578125" style="5" customWidth="1"/>
    <col min="15" max="15" width="6.85546875" style="5" customWidth="1"/>
    <col min="16" max="16" width="10.42578125" style="5" customWidth="1"/>
    <col min="17" max="16384" width="9.140625" style="5"/>
  </cols>
  <sheetData>
    <row r="1" spans="1:2" ht="6" customHeight="1" x14ac:dyDescent="0.2">
      <c r="A1" s="5" t="s">
        <v>50</v>
      </c>
    </row>
    <row r="2" spans="1:2" ht="48" customHeight="1" x14ac:dyDescent="0.2">
      <c r="B2" s="9" t="s">
        <v>29</v>
      </c>
    </row>
    <row r="23" spans="2:15" ht="57" customHeight="1" x14ac:dyDescent="0.2"/>
    <row r="24" spans="2:15" ht="45" customHeight="1" x14ac:dyDescent="0.2">
      <c r="B24" s="10" t="s">
        <v>30</v>
      </c>
    </row>
    <row r="25" spans="2:15" ht="19.5" customHeight="1" x14ac:dyDescent="0.2">
      <c r="B25" s="13" t="s">
        <v>25</v>
      </c>
      <c r="G25" s="13" t="s">
        <v>26</v>
      </c>
      <c r="L25" s="13" t="s">
        <v>14</v>
      </c>
    </row>
    <row r="26" spans="2:15" ht="14.25" customHeight="1" x14ac:dyDescent="0.2">
      <c r="B26" s="16" t="s">
        <v>32</v>
      </c>
      <c r="C26" s="16"/>
      <c r="D26" s="16"/>
      <c r="E26" s="14">
        <v>40</v>
      </c>
      <c r="G26" s="16" t="s">
        <v>39</v>
      </c>
      <c r="H26" s="16"/>
      <c r="I26" s="16"/>
      <c r="J26" s="14">
        <v>0</v>
      </c>
      <c r="L26" s="16" t="s">
        <v>10</v>
      </c>
      <c r="M26" s="16"/>
      <c r="N26" s="16"/>
      <c r="O26" s="15">
        <v>0.02</v>
      </c>
    </row>
    <row r="27" spans="2:15" ht="14.25" customHeight="1" x14ac:dyDescent="0.2">
      <c r="B27" s="16" t="s">
        <v>33</v>
      </c>
      <c r="C27" s="16"/>
      <c r="D27" s="16"/>
      <c r="E27" s="14">
        <v>50000</v>
      </c>
      <c r="G27" s="16" t="s">
        <v>40</v>
      </c>
      <c r="H27" s="16"/>
      <c r="I27" s="16"/>
      <c r="J27" s="15">
        <v>0</v>
      </c>
      <c r="L27" s="16" t="s">
        <v>12</v>
      </c>
      <c r="M27" s="16"/>
      <c r="N27" s="16"/>
      <c r="O27" s="15">
        <v>0</v>
      </c>
    </row>
    <row r="28" spans="2:15" ht="14.25" customHeight="1" x14ac:dyDescent="0.2">
      <c r="B28" s="16" t="s">
        <v>34</v>
      </c>
      <c r="C28" s="16"/>
      <c r="D28" s="16"/>
      <c r="E28" s="15">
        <v>0.03</v>
      </c>
      <c r="G28" s="16" t="s">
        <v>41</v>
      </c>
      <c r="H28" s="16"/>
      <c r="I28" s="16"/>
      <c r="J28" s="14">
        <v>65</v>
      </c>
      <c r="L28" s="16" t="s">
        <v>11</v>
      </c>
      <c r="M28" s="16"/>
      <c r="N28" s="16"/>
      <c r="O28" s="15">
        <v>0</v>
      </c>
    </row>
    <row r="29" spans="2:15" ht="14.25" customHeight="1" x14ac:dyDescent="0.2">
      <c r="B29" s="16" t="s">
        <v>35</v>
      </c>
      <c r="C29" s="16"/>
      <c r="D29" s="16"/>
      <c r="E29" s="14">
        <v>60000</v>
      </c>
      <c r="G29" s="16" t="s">
        <v>42</v>
      </c>
      <c r="H29" s="16"/>
      <c r="I29" s="16"/>
      <c r="J29" s="14">
        <v>20</v>
      </c>
      <c r="L29" s="16" t="s">
        <v>13</v>
      </c>
      <c r="M29" s="16"/>
      <c r="N29" s="16"/>
      <c r="O29" s="15">
        <v>0</v>
      </c>
    </row>
    <row r="30" spans="2:15" ht="14.25" customHeight="1" x14ac:dyDescent="0.2">
      <c r="B30" s="16" t="s">
        <v>36</v>
      </c>
      <c r="C30" s="16"/>
      <c r="D30" s="16"/>
      <c r="E30" s="14">
        <v>15000</v>
      </c>
      <c r="G30" s="16" t="s">
        <v>43</v>
      </c>
      <c r="H30" s="16"/>
      <c r="I30" s="16"/>
      <c r="J30" s="15">
        <v>0.75</v>
      </c>
      <c r="L30" s="16" t="s">
        <v>27</v>
      </c>
      <c r="M30" s="16"/>
      <c r="N30" s="16"/>
      <c r="O30" s="15">
        <v>0</v>
      </c>
    </row>
    <row r="31" spans="2:15" ht="14.25" customHeight="1" x14ac:dyDescent="0.2">
      <c r="B31" s="16" t="s">
        <v>37</v>
      </c>
      <c r="C31" s="16"/>
      <c r="D31" s="16"/>
      <c r="E31" s="15">
        <v>0</v>
      </c>
      <c r="G31" s="16" t="s">
        <v>31</v>
      </c>
      <c r="H31" s="16"/>
      <c r="I31" s="16"/>
      <c r="J31" s="15">
        <v>6.25E-2</v>
      </c>
    </row>
    <row r="32" spans="2:15" ht="14.25" customHeight="1" x14ac:dyDescent="0.2">
      <c r="B32" s="16" t="s">
        <v>38</v>
      </c>
      <c r="C32" s="16"/>
      <c r="D32" s="16"/>
      <c r="E32" s="15">
        <v>6.25E-2</v>
      </c>
    </row>
    <row r="33" spans="2:16" ht="45" customHeight="1" x14ac:dyDescent="0.35">
      <c r="B33" s="11" t="s">
        <v>44</v>
      </c>
    </row>
    <row r="34" spans="2:16" ht="14.25" customHeight="1" x14ac:dyDescent="0.25">
      <c r="B34" s="6"/>
      <c r="C34" s="6"/>
      <c r="D34" s="6"/>
      <c r="G34" s="6"/>
      <c r="H34" s="12" t="s">
        <v>21</v>
      </c>
      <c r="I34" s="12"/>
      <c r="J34" s="12" t="s">
        <v>22</v>
      </c>
      <c r="K34" s="12"/>
      <c r="L34" s="12"/>
      <c r="M34" s="12" t="s">
        <v>24</v>
      </c>
      <c r="N34" s="12" t="s">
        <v>46</v>
      </c>
      <c r="O34" s="12"/>
      <c r="P34" s="12"/>
    </row>
    <row r="35" spans="2:16" ht="14.25" customHeight="1" x14ac:dyDescent="0.2">
      <c r="B35" s="12" t="s">
        <v>0</v>
      </c>
      <c r="C35" s="12" t="s">
        <v>2</v>
      </c>
      <c r="D35" s="12" t="s">
        <v>3</v>
      </c>
      <c r="E35" s="12"/>
      <c r="F35" s="12"/>
      <c r="G35" s="12" t="s">
        <v>4</v>
      </c>
      <c r="H35" s="12" t="s">
        <v>17</v>
      </c>
      <c r="I35" s="12"/>
      <c r="J35" s="12" t="s">
        <v>45</v>
      </c>
      <c r="K35" s="12"/>
      <c r="L35" s="12"/>
      <c r="M35" s="12" t="s">
        <v>23</v>
      </c>
      <c r="N35" s="12" t="s">
        <v>3</v>
      </c>
      <c r="O35" s="12"/>
      <c r="P35" s="12"/>
    </row>
    <row r="36" spans="2:16" ht="14.25" customHeight="1" x14ac:dyDescent="0.2">
      <c r="B36" s="17">
        <f>IFERROR(Calculations!B36,"")</f>
        <v>40</v>
      </c>
      <c r="C36" s="18">
        <f>IFERROR(Calculations!C36,"")</f>
        <v>50000</v>
      </c>
      <c r="D36" s="23">
        <f>IFERROR(Calculations!F36,"")</f>
        <v>60000</v>
      </c>
      <c r="E36" s="23"/>
      <c r="F36" s="23"/>
      <c r="G36" s="18">
        <f>IFERROR(Calculations!G36,"")</f>
        <v>3750</v>
      </c>
      <c r="H36" s="23">
        <f>IFERROR(Calculations!H36,"")</f>
        <v>15000</v>
      </c>
      <c r="I36" s="23"/>
      <c r="J36" s="23">
        <f>IFERROR(Calculations!I36,"")</f>
        <v>0</v>
      </c>
      <c r="K36" s="23"/>
      <c r="L36" s="23"/>
      <c r="M36" s="18">
        <f>IFERROR(Calculations!J36,"")</f>
        <v>0</v>
      </c>
      <c r="N36" s="20">
        <f>IFERROR(Calculations!K36,"")</f>
        <v>78750</v>
      </c>
      <c r="O36" s="21"/>
      <c r="P36" s="22"/>
    </row>
    <row r="37" spans="2:16" ht="14.25" customHeight="1" x14ac:dyDescent="0.2">
      <c r="B37" s="17">
        <f>IFERROR(Calculations!B37,"")</f>
        <v>41</v>
      </c>
      <c r="C37" s="18">
        <f>IFERROR(Calculations!C37,"")</f>
        <v>51500</v>
      </c>
      <c r="D37" s="23">
        <f>IFERROR(Calculations!F37,"")</f>
        <v>78750</v>
      </c>
      <c r="E37" s="23"/>
      <c r="F37" s="23"/>
      <c r="G37" s="18">
        <f>IFERROR(Calculations!G37,"")</f>
        <v>4921.875</v>
      </c>
      <c r="H37" s="23">
        <f>IFERROR(Calculations!H37,"")</f>
        <v>15000</v>
      </c>
      <c r="I37" s="23"/>
      <c r="J37" s="23">
        <f>IFERROR(Calculations!I37,"")</f>
        <v>0</v>
      </c>
      <c r="K37" s="23"/>
      <c r="L37" s="23"/>
      <c r="M37" s="18">
        <f>IFERROR(Calculations!J37,"")</f>
        <v>0</v>
      </c>
      <c r="N37" s="20">
        <f>IFERROR(Calculations!K37,"")</f>
        <v>98671.875</v>
      </c>
      <c r="O37" s="21"/>
      <c r="P37" s="22"/>
    </row>
    <row r="38" spans="2:16" ht="14.25" customHeight="1" x14ac:dyDescent="0.2">
      <c r="B38" s="17">
        <f>IFERROR(Calculations!B38,"")</f>
        <v>42</v>
      </c>
      <c r="C38" s="18">
        <f>IFERROR(Calculations!C38,"")</f>
        <v>53045</v>
      </c>
      <c r="D38" s="23">
        <f>IFERROR(Calculations!F38,"")</f>
        <v>98671.875</v>
      </c>
      <c r="E38" s="23"/>
      <c r="F38" s="23"/>
      <c r="G38" s="18">
        <f>IFERROR(Calculations!G38,"")</f>
        <v>6166.9921875</v>
      </c>
      <c r="H38" s="23">
        <f>IFERROR(Calculations!H38,"")</f>
        <v>15000</v>
      </c>
      <c r="I38" s="23"/>
      <c r="J38" s="23">
        <f>IFERROR(Calculations!I38,"")</f>
        <v>0</v>
      </c>
      <c r="K38" s="23"/>
      <c r="L38" s="23"/>
      <c r="M38" s="18">
        <f>IFERROR(Calculations!J38,"")</f>
        <v>0</v>
      </c>
      <c r="N38" s="20">
        <f>IFERROR(Calculations!K38,"")</f>
        <v>119838.8671875</v>
      </c>
      <c r="O38" s="21"/>
      <c r="P38" s="22"/>
    </row>
    <row r="39" spans="2:16" ht="14.25" customHeight="1" x14ac:dyDescent="0.2">
      <c r="B39" s="17">
        <f>IFERROR(Calculations!B39,"")</f>
        <v>43</v>
      </c>
      <c r="C39" s="18">
        <f>IFERROR(Calculations!C39,"")</f>
        <v>54636.35</v>
      </c>
      <c r="D39" s="23">
        <f>IFERROR(Calculations!F39,"")</f>
        <v>119838.8671875</v>
      </c>
      <c r="E39" s="23"/>
      <c r="F39" s="23"/>
      <c r="G39" s="18">
        <f>IFERROR(Calculations!G39,"")</f>
        <v>7489.92919921875</v>
      </c>
      <c r="H39" s="23">
        <f>IFERROR(Calculations!H39,"")</f>
        <v>15000</v>
      </c>
      <c r="I39" s="23"/>
      <c r="J39" s="23">
        <f>IFERROR(Calculations!I39,"")</f>
        <v>0</v>
      </c>
      <c r="K39" s="23"/>
      <c r="L39" s="23"/>
      <c r="M39" s="18">
        <f>IFERROR(Calculations!J39,"")</f>
        <v>0</v>
      </c>
      <c r="N39" s="20">
        <f>IFERROR(Calculations!K39,"")</f>
        <v>142328.79638671875</v>
      </c>
      <c r="O39" s="21"/>
      <c r="P39" s="22"/>
    </row>
    <row r="40" spans="2:16" ht="14.25" customHeight="1" x14ac:dyDescent="0.2">
      <c r="B40" s="17">
        <f>IFERROR(Calculations!B40,"")</f>
        <v>44</v>
      </c>
      <c r="C40" s="18">
        <f>IFERROR(Calculations!C40,"")</f>
        <v>56275.440499999997</v>
      </c>
      <c r="D40" s="23">
        <f>IFERROR(Calculations!F40,"")</f>
        <v>142328.79638671875</v>
      </c>
      <c r="E40" s="23"/>
      <c r="F40" s="23"/>
      <c r="G40" s="18">
        <f>IFERROR(Calculations!G40,"")</f>
        <v>8895.5497741699219</v>
      </c>
      <c r="H40" s="23">
        <f>IFERROR(Calculations!H40,"")</f>
        <v>15000</v>
      </c>
      <c r="I40" s="23"/>
      <c r="J40" s="23">
        <f>IFERROR(Calculations!I40,"")</f>
        <v>0</v>
      </c>
      <c r="K40" s="23"/>
      <c r="L40" s="23"/>
      <c r="M40" s="18">
        <f>IFERROR(Calculations!J40,"")</f>
        <v>0</v>
      </c>
      <c r="N40" s="20">
        <f>IFERROR(Calculations!K40,"")</f>
        <v>166224.34616088867</v>
      </c>
      <c r="O40" s="21"/>
      <c r="P40" s="22"/>
    </row>
    <row r="41" spans="2:16" ht="14.25" customHeight="1" x14ac:dyDescent="0.2">
      <c r="B41" s="17">
        <f>IFERROR(Calculations!B41,"")</f>
        <v>45</v>
      </c>
      <c r="C41" s="18">
        <f>IFERROR(Calculations!C41,"")</f>
        <v>57963.703714999996</v>
      </c>
      <c r="D41" s="23">
        <f>IFERROR(Calculations!F41,"")</f>
        <v>166224.34616088867</v>
      </c>
      <c r="E41" s="23"/>
      <c r="F41" s="23"/>
      <c r="G41" s="18">
        <f>IFERROR(Calculations!G41,"")</f>
        <v>10389.021635055542</v>
      </c>
      <c r="H41" s="23">
        <f>IFERROR(Calculations!H41,"")</f>
        <v>15000</v>
      </c>
      <c r="I41" s="23"/>
      <c r="J41" s="23">
        <f>IFERROR(Calculations!I41,"")</f>
        <v>0</v>
      </c>
      <c r="K41" s="23"/>
      <c r="L41" s="23"/>
      <c r="M41" s="18">
        <f>IFERROR(Calculations!J41,"")</f>
        <v>0</v>
      </c>
      <c r="N41" s="20">
        <f>IFERROR(Calculations!K41,"")</f>
        <v>191613.36779594421</v>
      </c>
      <c r="O41" s="21"/>
      <c r="P41" s="22"/>
    </row>
    <row r="42" spans="2:16" ht="14.25" customHeight="1" x14ac:dyDescent="0.2">
      <c r="B42" s="17">
        <f>IFERROR(Calculations!B42,"")</f>
        <v>46</v>
      </c>
      <c r="C42" s="18">
        <f>IFERROR(Calculations!C42,"")</f>
        <v>59702.614826449993</v>
      </c>
      <c r="D42" s="23">
        <f>IFERROR(Calculations!F42,"")</f>
        <v>191613.36779594421</v>
      </c>
      <c r="E42" s="23"/>
      <c r="F42" s="23"/>
      <c r="G42" s="18">
        <f>IFERROR(Calculations!G42,"")</f>
        <v>11975.835487246513</v>
      </c>
      <c r="H42" s="23">
        <f>IFERROR(Calculations!H42,"")</f>
        <v>15000</v>
      </c>
      <c r="I42" s="23"/>
      <c r="J42" s="23">
        <f>IFERROR(Calculations!I42,"")</f>
        <v>0</v>
      </c>
      <c r="K42" s="23"/>
      <c r="L42" s="23"/>
      <c r="M42" s="18">
        <f>IFERROR(Calculations!J42,"")</f>
        <v>0</v>
      </c>
      <c r="N42" s="20">
        <f>IFERROR(Calculations!K42,"")</f>
        <v>218589.20328319073</v>
      </c>
      <c r="O42" s="21"/>
      <c r="P42" s="22"/>
    </row>
    <row r="43" spans="2:16" ht="14.25" customHeight="1" x14ac:dyDescent="0.2">
      <c r="B43" s="17">
        <f>IFERROR(Calculations!B43,"")</f>
        <v>47</v>
      </c>
      <c r="C43" s="18">
        <f>IFERROR(Calculations!C43,"")</f>
        <v>61493.693271243494</v>
      </c>
      <c r="D43" s="23">
        <f>IFERROR(Calculations!F43,"")</f>
        <v>218589.20328319073</v>
      </c>
      <c r="E43" s="23"/>
      <c r="F43" s="23"/>
      <c r="G43" s="18">
        <f>IFERROR(Calculations!G43,"")</f>
        <v>13661.82520519942</v>
      </c>
      <c r="H43" s="23">
        <f>IFERROR(Calculations!H43,"")</f>
        <v>15000</v>
      </c>
      <c r="I43" s="23"/>
      <c r="J43" s="23">
        <f>IFERROR(Calculations!I43,"")</f>
        <v>0</v>
      </c>
      <c r="K43" s="23"/>
      <c r="L43" s="23"/>
      <c r="M43" s="18">
        <f>IFERROR(Calculations!J43,"")</f>
        <v>0</v>
      </c>
      <c r="N43" s="20">
        <f>IFERROR(Calculations!K43,"")</f>
        <v>247251.02848839015</v>
      </c>
      <c r="O43" s="21"/>
      <c r="P43" s="22"/>
    </row>
    <row r="44" spans="2:16" ht="14.25" customHeight="1" x14ac:dyDescent="0.2">
      <c r="B44" s="17">
        <f>IFERROR(Calculations!B44,"")</f>
        <v>48</v>
      </c>
      <c r="C44" s="18">
        <f>IFERROR(Calculations!C44,"")</f>
        <v>63338.504069380797</v>
      </c>
      <c r="D44" s="23">
        <f>IFERROR(Calculations!F44,"")</f>
        <v>247251.02848839015</v>
      </c>
      <c r="E44" s="23"/>
      <c r="F44" s="23"/>
      <c r="G44" s="18">
        <f>IFERROR(Calculations!G44,"")</f>
        <v>15453.189280524384</v>
      </c>
      <c r="H44" s="23">
        <f>IFERROR(Calculations!H44,"")</f>
        <v>15000</v>
      </c>
      <c r="I44" s="23"/>
      <c r="J44" s="23">
        <f>IFERROR(Calculations!I44,"")</f>
        <v>0</v>
      </c>
      <c r="K44" s="23"/>
      <c r="L44" s="23"/>
      <c r="M44" s="18">
        <f>IFERROR(Calculations!J44,"")</f>
        <v>0</v>
      </c>
      <c r="N44" s="20">
        <f>IFERROR(Calculations!K44,"")</f>
        <v>277704.21776891453</v>
      </c>
      <c r="O44" s="21"/>
      <c r="P44" s="22"/>
    </row>
    <row r="45" spans="2:16" ht="14.25" customHeight="1" x14ac:dyDescent="0.2">
      <c r="B45" s="17">
        <f>IFERROR(Calculations!B45,"")</f>
        <v>49</v>
      </c>
      <c r="C45" s="18">
        <f>IFERROR(Calculations!C45,"")</f>
        <v>65238.659191462219</v>
      </c>
      <c r="D45" s="23">
        <f>IFERROR(Calculations!F45,"")</f>
        <v>277704.21776891453</v>
      </c>
      <c r="E45" s="23"/>
      <c r="F45" s="23"/>
      <c r="G45" s="18">
        <f>IFERROR(Calculations!G45,"")</f>
        <v>17356.513610557158</v>
      </c>
      <c r="H45" s="23">
        <f>IFERROR(Calculations!H45,"")</f>
        <v>15000</v>
      </c>
      <c r="I45" s="23"/>
      <c r="J45" s="23">
        <f>IFERROR(Calculations!I45,"")</f>
        <v>0</v>
      </c>
      <c r="K45" s="23"/>
      <c r="L45" s="23"/>
      <c r="M45" s="18">
        <f>IFERROR(Calculations!J45,"")</f>
        <v>0</v>
      </c>
      <c r="N45" s="20">
        <f>IFERROR(Calculations!K45,"")</f>
        <v>310060.73137947172</v>
      </c>
      <c r="O45" s="21"/>
      <c r="P45" s="22"/>
    </row>
    <row r="46" spans="2:16" ht="14.25" customHeight="1" x14ac:dyDescent="0.2">
      <c r="B46" s="17">
        <f>IFERROR(Calculations!B46,"")</f>
        <v>50</v>
      </c>
      <c r="C46" s="18">
        <f>IFERROR(Calculations!C46,"")</f>
        <v>67195.818967206083</v>
      </c>
      <c r="D46" s="23">
        <f>IFERROR(Calculations!F46,"")</f>
        <v>310060.73137947172</v>
      </c>
      <c r="E46" s="23"/>
      <c r="F46" s="23"/>
      <c r="G46" s="18">
        <f>IFERROR(Calculations!G46,"")</f>
        <v>19378.795711216982</v>
      </c>
      <c r="H46" s="23">
        <f>IFERROR(Calculations!H46,"")</f>
        <v>15000</v>
      </c>
      <c r="I46" s="23"/>
      <c r="J46" s="23">
        <f>IFERROR(Calculations!I46,"")</f>
        <v>0</v>
      </c>
      <c r="K46" s="23"/>
      <c r="L46" s="23"/>
      <c r="M46" s="18">
        <f>IFERROR(Calculations!J46,"")</f>
        <v>0</v>
      </c>
      <c r="N46" s="20">
        <f>IFERROR(Calculations!K46,"")</f>
        <v>344439.5270906887</v>
      </c>
      <c r="O46" s="21"/>
      <c r="P46" s="22"/>
    </row>
    <row r="47" spans="2:16" ht="14.25" customHeight="1" x14ac:dyDescent="0.2">
      <c r="B47" s="17">
        <f>IFERROR(Calculations!B47,"")</f>
        <v>51</v>
      </c>
      <c r="C47" s="18">
        <f>IFERROR(Calculations!C47,"")</f>
        <v>69211.693536222272</v>
      </c>
      <c r="D47" s="23">
        <f>IFERROR(Calculations!F47,"")</f>
        <v>344439.5270906887</v>
      </c>
      <c r="E47" s="23"/>
      <c r="F47" s="23"/>
      <c r="G47" s="18">
        <f>IFERROR(Calculations!G47,"")</f>
        <v>21527.470443168044</v>
      </c>
      <c r="H47" s="23">
        <f>IFERROR(Calculations!H47,"")</f>
        <v>15000</v>
      </c>
      <c r="I47" s="23"/>
      <c r="J47" s="23">
        <f>IFERROR(Calculations!I47,"")</f>
        <v>0</v>
      </c>
      <c r="K47" s="23"/>
      <c r="L47" s="23"/>
      <c r="M47" s="18">
        <f>IFERROR(Calculations!J47,"")</f>
        <v>0</v>
      </c>
      <c r="N47" s="20">
        <f>IFERROR(Calculations!K47,"")</f>
        <v>380966.99753385677</v>
      </c>
      <c r="O47" s="21"/>
      <c r="P47" s="22"/>
    </row>
    <row r="48" spans="2:16" ht="14.25" customHeight="1" x14ac:dyDescent="0.2">
      <c r="B48" s="17">
        <f>IFERROR(Calculations!B48,"")</f>
        <v>52</v>
      </c>
      <c r="C48" s="18">
        <f>IFERROR(Calculations!C48,"")</f>
        <v>71288.044342308945</v>
      </c>
      <c r="D48" s="23">
        <f>IFERROR(Calculations!F48,"")</f>
        <v>380966.99753385677</v>
      </c>
      <c r="E48" s="23"/>
      <c r="F48" s="23"/>
      <c r="G48" s="18">
        <f>IFERROR(Calculations!G48,"")</f>
        <v>23810.437345866048</v>
      </c>
      <c r="H48" s="23">
        <f>IFERROR(Calculations!H48,"")</f>
        <v>15000</v>
      </c>
      <c r="I48" s="23"/>
      <c r="J48" s="23">
        <f>IFERROR(Calculations!I48,"")</f>
        <v>0</v>
      </c>
      <c r="K48" s="23"/>
      <c r="L48" s="23"/>
      <c r="M48" s="18">
        <f>IFERROR(Calculations!J48,"")</f>
        <v>0</v>
      </c>
      <c r="N48" s="20">
        <f>IFERROR(Calculations!K48,"")</f>
        <v>419777.43487972283</v>
      </c>
      <c r="O48" s="21"/>
      <c r="P48" s="22"/>
    </row>
    <row r="49" spans="2:16" ht="14.25" customHeight="1" x14ac:dyDescent="0.2">
      <c r="B49" s="17">
        <f>IFERROR(Calculations!B49,"")</f>
        <v>53</v>
      </c>
      <c r="C49" s="18">
        <f>IFERROR(Calculations!C49,"")</f>
        <v>73426.685672578213</v>
      </c>
      <c r="D49" s="23">
        <f>IFERROR(Calculations!F49,"")</f>
        <v>419777.43487972283</v>
      </c>
      <c r="E49" s="23"/>
      <c r="F49" s="23"/>
      <c r="G49" s="18">
        <f>IFERROR(Calculations!G49,"")</f>
        <v>26236.089679982677</v>
      </c>
      <c r="H49" s="23">
        <f>IFERROR(Calculations!H49,"")</f>
        <v>15000</v>
      </c>
      <c r="I49" s="23"/>
      <c r="J49" s="23">
        <f>IFERROR(Calculations!I49,"")</f>
        <v>0</v>
      </c>
      <c r="K49" s="23"/>
      <c r="L49" s="23"/>
      <c r="M49" s="18">
        <f>IFERROR(Calculations!J49,"")</f>
        <v>0</v>
      </c>
      <c r="N49" s="20">
        <f>IFERROR(Calculations!K49,"")</f>
        <v>461013.52455970552</v>
      </c>
      <c r="O49" s="21"/>
      <c r="P49" s="22"/>
    </row>
    <row r="50" spans="2:16" ht="14.25" customHeight="1" x14ac:dyDescent="0.2">
      <c r="B50" s="17">
        <f>IFERROR(Calculations!B50,"")</f>
        <v>54</v>
      </c>
      <c r="C50" s="18">
        <f>IFERROR(Calculations!C50,"")</f>
        <v>75629.486242755564</v>
      </c>
      <c r="D50" s="23">
        <f>IFERROR(Calculations!F50,"")</f>
        <v>461013.52455970552</v>
      </c>
      <c r="E50" s="23"/>
      <c r="F50" s="23"/>
      <c r="G50" s="18">
        <f>IFERROR(Calculations!G50,"")</f>
        <v>28813.345284981595</v>
      </c>
      <c r="H50" s="23">
        <f>IFERROR(Calculations!H50,"")</f>
        <v>15000</v>
      </c>
      <c r="I50" s="23"/>
      <c r="J50" s="23">
        <f>IFERROR(Calculations!I50,"")</f>
        <v>0</v>
      </c>
      <c r="K50" s="23"/>
      <c r="L50" s="23"/>
      <c r="M50" s="18">
        <f>IFERROR(Calculations!J50,"")</f>
        <v>0</v>
      </c>
      <c r="N50" s="20">
        <f>IFERROR(Calculations!K50,"")</f>
        <v>504826.86984468711</v>
      </c>
      <c r="O50" s="21"/>
      <c r="P50" s="22"/>
    </row>
    <row r="51" spans="2:16" ht="14.25" customHeight="1" x14ac:dyDescent="0.2">
      <c r="B51" s="17">
        <f>IFERROR(Calculations!B51,"")</f>
        <v>55</v>
      </c>
      <c r="C51" s="18">
        <f>IFERROR(Calculations!C51,"")</f>
        <v>77898.370830038228</v>
      </c>
      <c r="D51" s="23">
        <f>IFERROR(Calculations!F51,"")</f>
        <v>504826.86984468711</v>
      </c>
      <c r="E51" s="23"/>
      <c r="F51" s="23"/>
      <c r="G51" s="18">
        <f>IFERROR(Calculations!G51,"")</f>
        <v>31551.679365292945</v>
      </c>
      <c r="H51" s="23">
        <f>IFERROR(Calculations!H51,"")</f>
        <v>15000</v>
      </c>
      <c r="I51" s="23"/>
      <c r="J51" s="23">
        <f>IFERROR(Calculations!I51,"")</f>
        <v>0</v>
      </c>
      <c r="K51" s="23"/>
      <c r="L51" s="23"/>
      <c r="M51" s="18">
        <f>IFERROR(Calculations!J51,"")</f>
        <v>0</v>
      </c>
      <c r="N51" s="20">
        <f>IFERROR(Calculations!K51,"")</f>
        <v>551378.54920998006</v>
      </c>
      <c r="O51" s="21"/>
      <c r="P51" s="22"/>
    </row>
    <row r="52" spans="2:16" ht="14.25" customHeight="1" x14ac:dyDescent="0.2">
      <c r="B52" s="17">
        <f>IFERROR(Calculations!B52,"")</f>
        <v>56</v>
      </c>
      <c r="C52" s="18">
        <f>IFERROR(Calculations!C52,"")</f>
        <v>80235.321954939369</v>
      </c>
      <c r="D52" s="23">
        <f>IFERROR(Calculations!F52,"")</f>
        <v>551378.54920998006</v>
      </c>
      <c r="E52" s="23"/>
      <c r="F52" s="23"/>
      <c r="G52" s="18">
        <f>IFERROR(Calculations!G52,"")</f>
        <v>34461.159325623754</v>
      </c>
      <c r="H52" s="23">
        <f>IFERROR(Calculations!H52,"")</f>
        <v>15000</v>
      </c>
      <c r="I52" s="23"/>
      <c r="J52" s="23">
        <f>IFERROR(Calculations!I52,"")</f>
        <v>0</v>
      </c>
      <c r="K52" s="23"/>
      <c r="L52" s="23"/>
      <c r="M52" s="18">
        <f>IFERROR(Calculations!J52,"")</f>
        <v>0</v>
      </c>
      <c r="N52" s="20">
        <f>IFERROR(Calculations!K52,"")</f>
        <v>600839.70853560383</v>
      </c>
      <c r="O52" s="21"/>
      <c r="P52" s="22"/>
    </row>
    <row r="53" spans="2:16" ht="14.25" customHeight="1" x14ac:dyDescent="0.2">
      <c r="B53" s="17">
        <f>IFERROR(Calculations!B53,"")</f>
        <v>57</v>
      </c>
      <c r="C53" s="18">
        <f>IFERROR(Calculations!C53,"")</f>
        <v>82642.381613587553</v>
      </c>
      <c r="D53" s="23">
        <f>IFERROR(Calculations!F53,"")</f>
        <v>600839.70853560383</v>
      </c>
      <c r="E53" s="23"/>
      <c r="F53" s="23"/>
      <c r="G53" s="18">
        <f>IFERROR(Calculations!G53,"")</f>
        <v>37552.481783475239</v>
      </c>
      <c r="H53" s="23">
        <f>IFERROR(Calculations!H53,"")</f>
        <v>15000</v>
      </c>
      <c r="I53" s="23"/>
      <c r="J53" s="23">
        <f>IFERROR(Calculations!I53,"")</f>
        <v>0</v>
      </c>
      <c r="K53" s="23"/>
      <c r="L53" s="23"/>
      <c r="M53" s="18">
        <f>IFERROR(Calculations!J53,"")</f>
        <v>0</v>
      </c>
      <c r="N53" s="20">
        <f>IFERROR(Calculations!K53,"")</f>
        <v>653392.19031907909</v>
      </c>
      <c r="O53" s="21"/>
      <c r="P53" s="22"/>
    </row>
    <row r="54" spans="2:16" ht="14.25" customHeight="1" x14ac:dyDescent="0.2">
      <c r="B54" s="17">
        <f>IFERROR(Calculations!B54,"")</f>
        <v>58</v>
      </c>
      <c r="C54" s="18">
        <f>IFERROR(Calculations!C54,"")</f>
        <v>85121.653061995181</v>
      </c>
      <c r="D54" s="23">
        <f>IFERROR(Calculations!F54,"")</f>
        <v>653392.19031907909</v>
      </c>
      <c r="E54" s="23"/>
      <c r="F54" s="23"/>
      <c r="G54" s="18">
        <f>IFERROR(Calculations!G54,"")</f>
        <v>40837.011894942443</v>
      </c>
      <c r="H54" s="23">
        <f>IFERROR(Calculations!H54,"")</f>
        <v>15000</v>
      </c>
      <c r="I54" s="23"/>
      <c r="J54" s="23">
        <f>IFERROR(Calculations!I54,"")</f>
        <v>0</v>
      </c>
      <c r="K54" s="23"/>
      <c r="L54" s="23"/>
      <c r="M54" s="18">
        <f>IFERROR(Calculations!J54,"")</f>
        <v>0</v>
      </c>
      <c r="N54" s="20">
        <f>IFERROR(Calculations!K54,"")</f>
        <v>709229.20221402158</v>
      </c>
      <c r="O54" s="21"/>
      <c r="P54" s="22"/>
    </row>
    <row r="55" spans="2:16" ht="14.25" customHeight="1" x14ac:dyDescent="0.2">
      <c r="B55" s="17">
        <f>IFERROR(Calculations!B55,"")</f>
        <v>59</v>
      </c>
      <c r="C55" s="18">
        <f>IFERROR(Calculations!C55,"")</f>
        <v>87675.302653855033</v>
      </c>
      <c r="D55" s="23">
        <f>IFERROR(Calculations!F55,"")</f>
        <v>709229.20221402158</v>
      </c>
      <c r="E55" s="23"/>
      <c r="F55" s="23"/>
      <c r="G55" s="18">
        <f>IFERROR(Calculations!G55,"")</f>
        <v>44326.825138376349</v>
      </c>
      <c r="H55" s="23">
        <f>IFERROR(Calculations!H55,"")</f>
        <v>15000</v>
      </c>
      <c r="I55" s="23"/>
      <c r="J55" s="23">
        <f>IFERROR(Calculations!I55,"")</f>
        <v>0</v>
      </c>
      <c r="K55" s="23"/>
      <c r="L55" s="23"/>
      <c r="M55" s="18">
        <f>IFERROR(Calculations!J55,"")</f>
        <v>0</v>
      </c>
      <c r="N55" s="20">
        <f>IFERROR(Calculations!K55,"")</f>
        <v>768556.02735239791</v>
      </c>
      <c r="O55" s="21"/>
      <c r="P55" s="22"/>
    </row>
    <row r="56" spans="2:16" ht="14.25" customHeight="1" x14ac:dyDescent="0.2">
      <c r="B56" s="17">
        <f>IFERROR(Calculations!B56,"")</f>
        <v>60</v>
      </c>
      <c r="C56" s="18">
        <f>IFERROR(Calculations!C56,"")</f>
        <v>90305.561733470677</v>
      </c>
      <c r="D56" s="23">
        <f>IFERROR(Calculations!F56,"")</f>
        <v>768556.02735239791</v>
      </c>
      <c r="E56" s="23"/>
      <c r="F56" s="23"/>
      <c r="G56" s="18">
        <f>IFERROR(Calculations!G56,"")</f>
        <v>48034.75170952487</v>
      </c>
      <c r="H56" s="23">
        <f>IFERROR(Calculations!H56,"")</f>
        <v>15000</v>
      </c>
      <c r="I56" s="23"/>
      <c r="J56" s="23">
        <f>IFERROR(Calculations!I56,"")</f>
        <v>0</v>
      </c>
      <c r="K56" s="23"/>
      <c r="L56" s="23"/>
      <c r="M56" s="18">
        <f>IFERROR(Calculations!J56,"")</f>
        <v>0</v>
      </c>
      <c r="N56" s="20">
        <f>IFERROR(Calculations!K56,"")</f>
        <v>831590.7790619228</v>
      </c>
      <c r="O56" s="21"/>
      <c r="P56" s="22"/>
    </row>
    <row r="57" spans="2:16" ht="14.25" customHeight="1" x14ac:dyDescent="0.2">
      <c r="B57" s="17">
        <f>IFERROR(Calculations!B57,"")</f>
        <v>61</v>
      </c>
      <c r="C57" s="18">
        <f>IFERROR(Calculations!C57,"")</f>
        <v>93014.728585474804</v>
      </c>
      <c r="D57" s="23">
        <f>IFERROR(Calculations!F57,"")</f>
        <v>831590.7790619228</v>
      </c>
      <c r="E57" s="23"/>
      <c r="F57" s="23"/>
      <c r="G57" s="18">
        <f>IFERROR(Calculations!G57,"")</f>
        <v>51974.423691370175</v>
      </c>
      <c r="H57" s="23">
        <f>IFERROR(Calculations!H57,"")</f>
        <v>15000</v>
      </c>
      <c r="I57" s="23"/>
      <c r="J57" s="23">
        <f>IFERROR(Calculations!I57,"")</f>
        <v>0</v>
      </c>
      <c r="K57" s="23"/>
      <c r="L57" s="23"/>
      <c r="M57" s="18">
        <f>IFERROR(Calculations!J57,"")</f>
        <v>0</v>
      </c>
      <c r="N57" s="20">
        <f>IFERROR(Calculations!K57,"")</f>
        <v>898565.20275329298</v>
      </c>
      <c r="O57" s="21"/>
      <c r="P57" s="22"/>
    </row>
    <row r="58" spans="2:16" ht="14.25" customHeight="1" x14ac:dyDescent="0.2">
      <c r="B58" s="17">
        <f>IFERROR(Calculations!B58,"")</f>
        <v>62</v>
      </c>
      <c r="C58" s="18">
        <f>IFERROR(Calculations!C58,"")</f>
        <v>95805.170443039053</v>
      </c>
      <c r="D58" s="23">
        <f>IFERROR(Calculations!F58,"")</f>
        <v>898565.20275329298</v>
      </c>
      <c r="E58" s="23"/>
      <c r="F58" s="23"/>
      <c r="G58" s="18">
        <f>IFERROR(Calculations!G58,"")</f>
        <v>56160.325172080811</v>
      </c>
      <c r="H58" s="23">
        <f>IFERROR(Calculations!H58,"")</f>
        <v>15000</v>
      </c>
      <c r="I58" s="23"/>
      <c r="J58" s="23">
        <f>IFERROR(Calculations!I58,"")</f>
        <v>0</v>
      </c>
      <c r="K58" s="23"/>
      <c r="L58" s="23"/>
      <c r="M58" s="18">
        <f>IFERROR(Calculations!J58,"")</f>
        <v>0</v>
      </c>
      <c r="N58" s="20">
        <f>IFERROR(Calculations!K58,"")</f>
        <v>969725.52792537375</v>
      </c>
      <c r="O58" s="21"/>
      <c r="P58" s="22"/>
    </row>
    <row r="59" spans="2:16" ht="14.25" customHeight="1" x14ac:dyDescent="0.2">
      <c r="B59" s="17">
        <f>IFERROR(Calculations!B59,"")</f>
        <v>63</v>
      </c>
      <c r="C59" s="18">
        <f>IFERROR(Calculations!C59,"")</f>
        <v>98679.325556330223</v>
      </c>
      <c r="D59" s="23">
        <f>IFERROR(Calculations!F59,"")</f>
        <v>969725.52792537375</v>
      </c>
      <c r="E59" s="23"/>
      <c r="F59" s="23"/>
      <c r="G59" s="18">
        <f>IFERROR(Calculations!G59,"")</f>
        <v>60607.84549533586</v>
      </c>
      <c r="H59" s="23">
        <f>IFERROR(Calculations!H59,"")</f>
        <v>15000</v>
      </c>
      <c r="I59" s="23"/>
      <c r="J59" s="23">
        <f>IFERROR(Calculations!I59,"")</f>
        <v>0</v>
      </c>
      <c r="K59" s="23"/>
      <c r="L59" s="23"/>
      <c r="M59" s="18">
        <f>IFERROR(Calculations!J59,"")</f>
        <v>0</v>
      </c>
      <c r="N59" s="20">
        <f>IFERROR(Calculations!K59,"")</f>
        <v>1045333.3734207096</v>
      </c>
      <c r="O59" s="21"/>
      <c r="P59" s="22"/>
    </row>
    <row r="60" spans="2:16" ht="14.25" customHeight="1" x14ac:dyDescent="0.2">
      <c r="B60" s="17">
        <f>IFERROR(Calculations!B60,"")</f>
        <v>64</v>
      </c>
      <c r="C60" s="18">
        <f>IFERROR(Calculations!C60,"")</f>
        <v>101639.70532302013</v>
      </c>
      <c r="D60" s="23">
        <f>IFERROR(Calculations!F60,"")</f>
        <v>1045333.3734207096</v>
      </c>
      <c r="E60" s="23"/>
      <c r="F60" s="23"/>
      <c r="G60" s="18">
        <f>IFERROR(Calculations!G60,"")</f>
        <v>65333.335838794352</v>
      </c>
      <c r="H60" s="23">
        <f>IFERROR(Calculations!H60,"")</f>
        <v>15000</v>
      </c>
      <c r="I60" s="23"/>
      <c r="J60" s="23">
        <f>IFERROR(Calculations!I60,"")</f>
        <v>0</v>
      </c>
      <c r="K60" s="23"/>
      <c r="L60" s="23"/>
      <c r="M60" s="18">
        <f>IFERROR(Calculations!J60,"")</f>
        <v>0</v>
      </c>
      <c r="N60" s="20">
        <f>IFERROR(Calculations!K60,"")</f>
        <v>1125666.709259504</v>
      </c>
      <c r="O60" s="21"/>
      <c r="P60" s="22"/>
    </row>
    <row r="61" spans="2:16" ht="14.25" customHeight="1" x14ac:dyDescent="0.2">
      <c r="B61" s="17">
        <f>IFERROR(Calculations!B61,"")</f>
        <v>65</v>
      </c>
      <c r="C61" s="18">
        <f>IFERROR(Calculations!C61,"")</f>
        <v>0</v>
      </c>
      <c r="D61" s="23">
        <f>IFERROR(Calculations!F61,"")</f>
        <v>1125666.709259504</v>
      </c>
      <c r="E61" s="23"/>
      <c r="F61" s="23"/>
      <c r="G61" s="18">
        <f>IFERROR(Calculations!G61,"")</f>
        <v>70354.169328718999</v>
      </c>
      <c r="H61" s="23">
        <f>IFERROR(Calculations!H61,"")</f>
        <v>0</v>
      </c>
      <c r="I61" s="23"/>
      <c r="J61" s="23">
        <f>IFERROR(Calculations!I61,"")</f>
        <v>78516.672362033016</v>
      </c>
      <c r="K61" s="23"/>
      <c r="L61" s="23"/>
      <c r="M61" s="18">
        <f>IFERROR(Calculations!J61,"")</f>
        <v>0</v>
      </c>
      <c r="N61" s="20">
        <f>IFERROR(Calculations!K61,"")</f>
        <v>1117504.2062261899</v>
      </c>
      <c r="O61" s="21"/>
      <c r="P61" s="22"/>
    </row>
    <row r="62" spans="2:16" ht="14.25" customHeight="1" x14ac:dyDescent="0.2">
      <c r="B62" s="17">
        <f>IFERROR(Calculations!B62,"")</f>
        <v>66</v>
      </c>
      <c r="C62" s="18">
        <f>IFERROR(Calculations!C62,"")</f>
        <v>0</v>
      </c>
      <c r="D62" s="23">
        <f>IFERROR(Calculations!F62,"")</f>
        <v>1117504.2062261899</v>
      </c>
      <c r="E62" s="23"/>
      <c r="F62" s="23"/>
      <c r="G62" s="18">
        <f>IFERROR(Calculations!G62,"")</f>
        <v>69844.012889136866</v>
      </c>
      <c r="H62" s="23">
        <f>IFERROR(Calculations!H62,"")</f>
        <v>0</v>
      </c>
      <c r="I62" s="23"/>
      <c r="J62" s="23">
        <f>IFERROR(Calculations!I62,"")</f>
        <v>80872.172532894023</v>
      </c>
      <c r="K62" s="23"/>
      <c r="L62" s="23"/>
      <c r="M62" s="18">
        <f>IFERROR(Calculations!J62,"")</f>
        <v>0</v>
      </c>
      <c r="N62" s="20">
        <f>IFERROR(Calculations!K62,"")</f>
        <v>1106476.0465824327</v>
      </c>
      <c r="O62" s="21"/>
      <c r="P62" s="22"/>
    </row>
    <row r="63" spans="2:16" ht="14.25" customHeight="1" x14ac:dyDescent="0.2">
      <c r="B63" s="17">
        <f>IFERROR(Calculations!B63,"")</f>
        <v>67</v>
      </c>
      <c r="C63" s="18">
        <f>IFERROR(Calculations!C63,"")</f>
        <v>0</v>
      </c>
      <c r="D63" s="23">
        <f>IFERROR(Calculations!F63,"")</f>
        <v>1106476.0465824327</v>
      </c>
      <c r="E63" s="23"/>
      <c r="F63" s="23"/>
      <c r="G63" s="18">
        <f>IFERROR(Calculations!G63,"")</f>
        <v>69154.752911402044</v>
      </c>
      <c r="H63" s="23">
        <f>IFERROR(Calculations!H63,"")</f>
        <v>0</v>
      </c>
      <c r="I63" s="23"/>
      <c r="J63" s="23">
        <f>IFERROR(Calculations!I63,"")</f>
        <v>83298.337708880834</v>
      </c>
      <c r="K63" s="23"/>
      <c r="L63" s="23"/>
      <c r="M63" s="18">
        <f>IFERROR(Calculations!J63,"")</f>
        <v>0</v>
      </c>
      <c r="N63" s="20">
        <f>IFERROR(Calculations!K63,"")</f>
        <v>1092332.4617849539</v>
      </c>
      <c r="O63" s="21"/>
      <c r="P63" s="22"/>
    </row>
    <row r="64" spans="2:16" ht="14.25" customHeight="1" x14ac:dyDescent="0.2">
      <c r="B64" s="17">
        <f>IFERROR(Calculations!B64,"")</f>
        <v>68</v>
      </c>
      <c r="C64" s="18">
        <f>IFERROR(Calculations!C64,"")</f>
        <v>0</v>
      </c>
      <c r="D64" s="23">
        <f>IFERROR(Calculations!F64,"")</f>
        <v>1092332.4617849539</v>
      </c>
      <c r="E64" s="23"/>
      <c r="F64" s="23"/>
      <c r="G64" s="18">
        <f>IFERROR(Calculations!G64,"")</f>
        <v>68270.778861559622</v>
      </c>
      <c r="H64" s="23">
        <f>IFERROR(Calculations!H64,"")</f>
        <v>0</v>
      </c>
      <c r="I64" s="23"/>
      <c r="J64" s="23">
        <f>IFERROR(Calculations!I64,"")</f>
        <v>85797.287840147255</v>
      </c>
      <c r="K64" s="23"/>
      <c r="L64" s="23"/>
      <c r="M64" s="18">
        <f>IFERROR(Calculations!J64,"")</f>
        <v>0</v>
      </c>
      <c r="N64" s="20">
        <f>IFERROR(Calculations!K64,"")</f>
        <v>1074805.9528063664</v>
      </c>
      <c r="O64" s="21"/>
      <c r="P64" s="22"/>
    </row>
    <row r="65" spans="2:16" ht="14.25" customHeight="1" x14ac:dyDescent="0.2">
      <c r="B65" s="17">
        <f>IFERROR(Calculations!B65,"")</f>
        <v>69</v>
      </c>
      <c r="C65" s="18">
        <f>IFERROR(Calculations!C65,"")</f>
        <v>0</v>
      </c>
      <c r="D65" s="23">
        <f>IFERROR(Calculations!F65,"")</f>
        <v>1074805.9528063664</v>
      </c>
      <c r="E65" s="23"/>
      <c r="F65" s="23"/>
      <c r="G65" s="18">
        <f>IFERROR(Calculations!G65,"")</f>
        <v>67175.372050397898</v>
      </c>
      <c r="H65" s="23">
        <f>IFERROR(Calculations!H65,"")</f>
        <v>0</v>
      </c>
      <c r="I65" s="23"/>
      <c r="J65" s="23">
        <f>IFERROR(Calculations!I65,"")</f>
        <v>88371.206475351661</v>
      </c>
      <c r="K65" s="23"/>
      <c r="L65" s="23"/>
      <c r="M65" s="18">
        <f>IFERROR(Calculations!J65,"")</f>
        <v>0</v>
      </c>
      <c r="N65" s="20">
        <f>IFERROR(Calculations!K65,"")</f>
        <v>1053610.1183814125</v>
      </c>
      <c r="O65" s="21"/>
      <c r="P65" s="22"/>
    </row>
    <row r="66" spans="2:16" ht="14.25" customHeight="1" x14ac:dyDescent="0.2">
      <c r="B66" s="17">
        <f>IFERROR(Calculations!B66,"")</f>
        <v>70</v>
      </c>
      <c r="C66" s="18">
        <f>IFERROR(Calculations!C66,"")</f>
        <v>0</v>
      </c>
      <c r="D66" s="23">
        <f>IFERROR(Calculations!F66,"")</f>
        <v>1053610.1183814125</v>
      </c>
      <c r="E66" s="23"/>
      <c r="F66" s="23"/>
      <c r="G66" s="18">
        <f>IFERROR(Calculations!G66,"")</f>
        <v>65850.632398838279</v>
      </c>
      <c r="H66" s="23">
        <f>IFERROR(Calculations!H66,"")</f>
        <v>0</v>
      </c>
      <c r="I66" s="23"/>
      <c r="J66" s="23">
        <f>IFERROR(Calculations!I66,"")</f>
        <v>91022.342669612219</v>
      </c>
      <c r="K66" s="23"/>
      <c r="L66" s="23"/>
      <c r="M66" s="18">
        <f>IFERROR(Calculations!J66,"")</f>
        <v>0</v>
      </c>
      <c r="N66" s="20">
        <f>IFERROR(Calculations!K66,"")</f>
        <v>1028438.4081106384</v>
      </c>
      <c r="O66" s="21"/>
      <c r="P66" s="22"/>
    </row>
    <row r="67" spans="2:16" ht="14.25" customHeight="1" x14ac:dyDescent="0.2">
      <c r="B67" s="17">
        <f>IFERROR(Calculations!B67,"")</f>
        <v>71</v>
      </c>
      <c r="C67" s="18">
        <f>IFERROR(Calculations!C67,"")</f>
        <v>0</v>
      </c>
      <c r="D67" s="23">
        <f>IFERROR(Calculations!F67,"")</f>
        <v>1028438.4081106384</v>
      </c>
      <c r="E67" s="23"/>
      <c r="F67" s="23"/>
      <c r="G67" s="18">
        <f>IFERROR(Calculations!G67,"")</f>
        <v>64277.400506914899</v>
      </c>
      <c r="H67" s="23">
        <f>IFERROR(Calculations!H67,"")</f>
        <v>0</v>
      </c>
      <c r="I67" s="23"/>
      <c r="J67" s="23">
        <f>IFERROR(Calculations!I67,"")</f>
        <v>93753.012949700598</v>
      </c>
      <c r="K67" s="23"/>
      <c r="L67" s="23"/>
      <c r="M67" s="18">
        <f>IFERROR(Calculations!J67,"")</f>
        <v>0</v>
      </c>
      <c r="N67" s="20">
        <f>IFERROR(Calculations!K67,"")</f>
        <v>998962.79566785262</v>
      </c>
      <c r="O67" s="21"/>
      <c r="P67" s="22"/>
    </row>
    <row r="68" spans="2:16" ht="14.25" customHeight="1" x14ac:dyDescent="0.2">
      <c r="B68" s="17">
        <f>IFERROR(Calculations!B68,"")</f>
        <v>72</v>
      </c>
      <c r="C68" s="18">
        <f>IFERROR(Calculations!C68,"")</f>
        <v>0</v>
      </c>
      <c r="D68" s="23">
        <f>IFERROR(Calculations!F68,"")</f>
        <v>998962.79566785262</v>
      </c>
      <c r="E68" s="23"/>
      <c r="F68" s="23"/>
      <c r="G68" s="18">
        <f>IFERROR(Calculations!G68,"")</f>
        <v>62435.174729240789</v>
      </c>
      <c r="H68" s="23">
        <f>IFERROR(Calculations!H68,"")</f>
        <v>0</v>
      </c>
      <c r="I68" s="23"/>
      <c r="J68" s="23">
        <f>IFERROR(Calculations!I68,"")</f>
        <v>96565.603338191591</v>
      </c>
      <c r="K68" s="23"/>
      <c r="L68" s="23"/>
      <c r="M68" s="18">
        <f>IFERROR(Calculations!J68,"")</f>
        <v>0</v>
      </c>
      <c r="N68" s="20">
        <f>IFERROR(Calculations!K68,"")</f>
        <v>964832.3670589017</v>
      </c>
      <c r="O68" s="21"/>
      <c r="P68" s="22"/>
    </row>
    <row r="69" spans="2:16" ht="14.25" customHeight="1" x14ac:dyDescent="0.2">
      <c r="B69" s="17">
        <f>IFERROR(Calculations!B69,"")</f>
        <v>73</v>
      </c>
      <c r="C69" s="18">
        <f>IFERROR(Calculations!C69,"")</f>
        <v>0</v>
      </c>
      <c r="D69" s="23">
        <f>IFERROR(Calculations!F69,"")</f>
        <v>964832.3670589017</v>
      </c>
      <c r="E69" s="23"/>
      <c r="F69" s="23"/>
      <c r="G69" s="18">
        <f>IFERROR(Calculations!G69,"")</f>
        <v>60302.022941181356</v>
      </c>
      <c r="H69" s="23">
        <f>IFERROR(Calculations!H69,"")</f>
        <v>0</v>
      </c>
      <c r="I69" s="23"/>
      <c r="J69" s="23">
        <f>IFERROR(Calculations!I69,"")</f>
        <v>99462.571438337356</v>
      </c>
      <c r="K69" s="23"/>
      <c r="L69" s="23"/>
      <c r="M69" s="18">
        <f>IFERROR(Calculations!J69,"")</f>
        <v>0</v>
      </c>
      <c r="N69" s="20">
        <f>IFERROR(Calculations!K69,"")</f>
        <v>925671.81856174569</v>
      </c>
      <c r="O69" s="21"/>
      <c r="P69" s="22"/>
    </row>
    <row r="70" spans="2:16" ht="14.25" customHeight="1" x14ac:dyDescent="0.2">
      <c r="B70" s="17">
        <f>IFERROR(Calculations!B70,"")</f>
        <v>74</v>
      </c>
      <c r="C70" s="18">
        <f>IFERROR(Calculations!C70,"")</f>
        <v>0</v>
      </c>
      <c r="D70" s="23">
        <f>IFERROR(Calculations!F70,"")</f>
        <v>925671.81856174569</v>
      </c>
      <c r="E70" s="23"/>
      <c r="F70" s="23"/>
      <c r="G70" s="18">
        <f>IFERROR(Calculations!G70,"")</f>
        <v>57854.488660109106</v>
      </c>
      <c r="H70" s="23">
        <f>IFERROR(Calculations!H70,"")</f>
        <v>0</v>
      </c>
      <c r="I70" s="23"/>
      <c r="J70" s="23">
        <f>IFERROR(Calculations!I70,"")</f>
        <v>102446.44858148745</v>
      </c>
      <c r="K70" s="23"/>
      <c r="L70" s="23"/>
      <c r="M70" s="18">
        <f>IFERROR(Calculations!J70,"")</f>
        <v>0</v>
      </c>
      <c r="N70" s="20">
        <f>IFERROR(Calculations!K70,"")</f>
        <v>881079.8586403674</v>
      </c>
      <c r="O70" s="21"/>
      <c r="P70" s="22"/>
    </row>
    <row r="71" spans="2:16" ht="14.25" customHeight="1" x14ac:dyDescent="0.2">
      <c r="B71" s="17">
        <f>IFERROR(Calculations!B71,"")</f>
        <v>75</v>
      </c>
      <c r="C71" s="18">
        <f>IFERROR(Calculations!C71,"")</f>
        <v>0</v>
      </c>
      <c r="D71" s="23">
        <f>IFERROR(Calculations!F71,"")</f>
        <v>881079.8586403674</v>
      </c>
      <c r="E71" s="23"/>
      <c r="F71" s="23"/>
      <c r="G71" s="18">
        <f>IFERROR(Calculations!G71,"")</f>
        <v>55067.491165022962</v>
      </c>
      <c r="H71" s="23">
        <f>IFERROR(Calculations!H71,"")</f>
        <v>0</v>
      </c>
      <c r="I71" s="23"/>
      <c r="J71" s="23">
        <f>IFERROR(Calculations!I71,"")</f>
        <v>105519.8420389321</v>
      </c>
      <c r="K71" s="23"/>
      <c r="L71" s="23"/>
      <c r="M71" s="18">
        <f>IFERROR(Calculations!J71,"")</f>
        <v>0</v>
      </c>
      <c r="N71" s="20">
        <f>IFERROR(Calculations!K71,"")</f>
        <v>830627.50776645821</v>
      </c>
      <c r="O71" s="21"/>
      <c r="P71" s="22"/>
    </row>
    <row r="72" spans="2:16" ht="14.25" customHeight="1" x14ac:dyDescent="0.2">
      <c r="B72" s="17">
        <f>IFERROR(Calculations!B72,"")</f>
        <v>76</v>
      </c>
      <c r="C72" s="18">
        <f>IFERROR(Calculations!C72,"")</f>
        <v>0</v>
      </c>
      <c r="D72" s="23">
        <f>IFERROR(Calculations!F72,"")</f>
        <v>830627.50776645821</v>
      </c>
      <c r="E72" s="23"/>
      <c r="F72" s="23"/>
      <c r="G72" s="18">
        <f>IFERROR(Calculations!G72,"")</f>
        <v>51914.219235403638</v>
      </c>
      <c r="H72" s="23">
        <f>IFERROR(Calculations!H72,"")</f>
        <v>0</v>
      </c>
      <c r="I72" s="23"/>
      <c r="J72" s="23">
        <f>IFERROR(Calculations!I72,"")</f>
        <v>108685.43730010005</v>
      </c>
      <c r="K72" s="23"/>
      <c r="L72" s="23"/>
      <c r="M72" s="18">
        <f>IFERROR(Calculations!J72,"")</f>
        <v>0</v>
      </c>
      <c r="N72" s="20">
        <f>IFERROR(Calculations!K72,"")</f>
        <v>773856.28970176191</v>
      </c>
      <c r="O72" s="21"/>
      <c r="P72" s="22"/>
    </row>
    <row r="73" spans="2:16" ht="14.25" customHeight="1" x14ac:dyDescent="0.2">
      <c r="B73" s="17">
        <f>IFERROR(Calculations!B73,"")</f>
        <v>77</v>
      </c>
      <c r="C73" s="18">
        <f>IFERROR(Calculations!C73,"")</f>
        <v>0</v>
      </c>
      <c r="D73" s="23">
        <f>IFERROR(Calculations!F73,"")</f>
        <v>773856.28970176191</v>
      </c>
      <c r="E73" s="23"/>
      <c r="F73" s="23"/>
      <c r="G73" s="18">
        <f>IFERROR(Calculations!G73,"")</f>
        <v>48366.018106360119</v>
      </c>
      <c r="H73" s="23">
        <f>IFERROR(Calculations!H73,"")</f>
        <v>0</v>
      </c>
      <c r="I73" s="23"/>
      <c r="J73" s="23">
        <f>IFERROR(Calculations!I73,"")</f>
        <v>111946.00041910303</v>
      </c>
      <c r="K73" s="23"/>
      <c r="L73" s="23"/>
      <c r="M73" s="18">
        <f>IFERROR(Calculations!J73,"")</f>
        <v>0</v>
      </c>
      <c r="N73" s="20">
        <f>IFERROR(Calculations!K73,"")</f>
        <v>710276.30738901894</v>
      </c>
      <c r="O73" s="21"/>
      <c r="P73" s="22"/>
    </row>
    <row r="74" spans="2:16" ht="14.25" customHeight="1" x14ac:dyDescent="0.2">
      <c r="B74" s="17">
        <f>IFERROR(Calculations!B74,"")</f>
        <v>78</v>
      </c>
      <c r="C74" s="18">
        <f>IFERROR(Calculations!C74,"")</f>
        <v>0</v>
      </c>
      <c r="D74" s="23">
        <f>IFERROR(Calculations!F74,"")</f>
        <v>710276.30738901894</v>
      </c>
      <c r="E74" s="23"/>
      <c r="F74" s="23"/>
      <c r="G74" s="18">
        <f>IFERROR(Calculations!G74,"")</f>
        <v>44392.269211813684</v>
      </c>
      <c r="H74" s="23">
        <f>IFERROR(Calculations!H74,"")</f>
        <v>0</v>
      </c>
      <c r="I74" s="23"/>
      <c r="J74" s="23">
        <f>IFERROR(Calculations!I74,"")</f>
        <v>115304.38043167612</v>
      </c>
      <c r="K74" s="23"/>
      <c r="L74" s="23"/>
      <c r="M74" s="18">
        <f>IFERROR(Calculations!J74,"")</f>
        <v>0</v>
      </c>
      <c r="N74" s="20">
        <f>IFERROR(Calculations!K74,"")</f>
        <v>639364.19616915646</v>
      </c>
      <c r="O74" s="21"/>
      <c r="P74" s="22"/>
    </row>
    <row r="75" spans="2:16" ht="14.25" customHeight="1" x14ac:dyDescent="0.2">
      <c r="B75" s="17">
        <f>IFERROR(Calculations!B75,"")</f>
        <v>79</v>
      </c>
      <c r="C75" s="18">
        <f>IFERROR(Calculations!C75,"")</f>
        <v>0</v>
      </c>
      <c r="D75" s="23">
        <f>IFERROR(Calculations!F75,"")</f>
        <v>639364.19616915646</v>
      </c>
      <c r="E75" s="23"/>
      <c r="F75" s="23"/>
      <c r="G75" s="18">
        <f>IFERROR(Calculations!G75,"")</f>
        <v>39960.262260572279</v>
      </c>
      <c r="H75" s="23">
        <f>IFERROR(Calculations!H75,"")</f>
        <v>0</v>
      </c>
      <c r="I75" s="23"/>
      <c r="J75" s="23">
        <f>IFERROR(Calculations!I75,"")</f>
        <v>118763.51184462642</v>
      </c>
      <c r="K75" s="23"/>
      <c r="L75" s="23"/>
      <c r="M75" s="18">
        <f>IFERROR(Calculations!J75,"")</f>
        <v>0</v>
      </c>
      <c r="N75" s="20">
        <f>IFERROR(Calculations!K75,"")</f>
        <v>560560.94658510236</v>
      </c>
      <c r="O75" s="21"/>
      <c r="P75" s="22"/>
    </row>
    <row r="76" spans="2:16" ht="14.25" customHeight="1" x14ac:dyDescent="0.2">
      <c r="B76" s="17">
        <f>IFERROR(Calculations!B76,"")</f>
        <v>80</v>
      </c>
      <c r="C76" s="18">
        <f>IFERROR(Calculations!C76,"")</f>
        <v>0</v>
      </c>
      <c r="D76" s="23">
        <f>IFERROR(Calculations!F76,"")</f>
        <v>560560.94658510236</v>
      </c>
      <c r="E76" s="23"/>
      <c r="F76" s="23"/>
      <c r="G76" s="18">
        <f>IFERROR(Calculations!G76,"")</f>
        <v>35035.059161568897</v>
      </c>
      <c r="H76" s="23">
        <f>IFERROR(Calculations!H76,"")</f>
        <v>0</v>
      </c>
      <c r="I76" s="23"/>
      <c r="J76" s="23">
        <f>IFERROR(Calculations!I76,"")</f>
        <v>122326.4171999652</v>
      </c>
      <c r="K76" s="23"/>
      <c r="L76" s="23"/>
      <c r="M76" s="18">
        <f>IFERROR(Calculations!J76,"")</f>
        <v>0</v>
      </c>
      <c r="N76" s="20">
        <f>IFERROR(Calculations!K76,"")</f>
        <v>473269.58854670601</v>
      </c>
      <c r="O76" s="21"/>
      <c r="P76" s="22"/>
    </row>
    <row r="77" spans="2:16" ht="14.25" customHeight="1" x14ac:dyDescent="0.2">
      <c r="B77" s="17">
        <f>IFERROR(Calculations!B77,"")</f>
        <v>81</v>
      </c>
      <c r="C77" s="18">
        <f>IFERROR(Calculations!C77,"")</f>
        <v>0</v>
      </c>
      <c r="D77" s="23">
        <f>IFERROR(Calculations!F77,"")</f>
        <v>473269.58854670601</v>
      </c>
      <c r="E77" s="23"/>
      <c r="F77" s="23"/>
      <c r="G77" s="18">
        <f>IFERROR(Calculations!G77,"")</f>
        <v>29579.349284169126</v>
      </c>
      <c r="H77" s="23">
        <f>IFERROR(Calculations!H77,"")</f>
        <v>0</v>
      </c>
      <c r="I77" s="23"/>
      <c r="J77" s="23">
        <f>IFERROR(Calculations!I77,"")</f>
        <v>125996.20971596417</v>
      </c>
      <c r="K77" s="23"/>
      <c r="L77" s="23"/>
      <c r="M77" s="18">
        <f>IFERROR(Calculations!J77,"")</f>
        <v>0</v>
      </c>
      <c r="N77" s="20">
        <f>IFERROR(Calculations!K77,"")</f>
        <v>376852.72811491101</v>
      </c>
      <c r="O77" s="21"/>
      <c r="P77" s="22"/>
    </row>
    <row r="78" spans="2:16" ht="14.25" customHeight="1" x14ac:dyDescent="0.2">
      <c r="B78" s="17">
        <f>IFERROR(Calculations!B78,"")</f>
        <v>82</v>
      </c>
      <c r="C78" s="18">
        <f>IFERROR(Calculations!C78,"")</f>
        <v>0</v>
      </c>
      <c r="D78" s="23">
        <f>IFERROR(Calculations!F78,"")</f>
        <v>376852.72811491101</v>
      </c>
      <c r="E78" s="23"/>
      <c r="F78" s="23"/>
      <c r="G78" s="18">
        <f>IFERROR(Calculations!G78,"")</f>
        <v>23553.295507181938</v>
      </c>
      <c r="H78" s="23">
        <f>IFERROR(Calculations!H78,"")</f>
        <v>0</v>
      </c>
      <c r="I78" s="23"/>
      <c r="J78" s="23">
        <f>IFERROR(Calculations!I78,"")</f>
        <v>129776.09600744309</v>
      </c>
      <c r="K78" s="23"/>
      <c r="L78" s="23"/>
      <c r="M78" s="18">
        <f>IFERROR(Calculations!J78,"")</f>
        <v>0</v>
      </c>
      <c r="N78" s="20">
        <f>IFERROR(Calculations!K78,"")</f>
        <v>270629.92761464987</v>
      </c>
      <c r="O78" s="21"/>
      <c r="P78" s="22"/>
    </row>
    <row r="79" spans="2:16" ht="14.25" customHeight="1" x14ac:dyDescent="0.2">
      <c r="B79" s="17">
        <f>IFERROR(Calculations!B79,"")</f>
        <v>83</v>
      </c>
      <c r="C79" s="18">
        <f>IFERROR(Calculations!C79,"")</f>
        <v>0</v>
      </c>
      <c r="D79" s="23">
        <f>IFERROR(Calculations!F79,"")</f>
        <v>270629.92761464987</v>
      </c>
      <c r="E79" s="23"/>
      <c r="F79" s="23"/>
      <c r="G79" s="18">
        <f>IFERROR(Calculations!G79,"")</f>
        <v>16914.370475915617</v>
      </c>
      <c r="H79" s="23">
        <f>IFERROR(Calculations!H79,"")</f>
        <v>0</v>
      </c>
      <c r="I79" s="23"/>
      <c r="J79" s="23">
        <f>IFERROR(Calculations!I79,"")</f>
        <v>133669.37888766639</v>
      </c>
      <c r="K79" s="23"/>
      <c r="L79" s="23"/>
      <c r="M79" s="18">
        <f>IFERROR(Calculations!J79,"")</f>
        <v>0</v>
      </c>
      <c r="N79" s="20">
        <f>IFERROR(Calculations!K79,"")</f>
        <v>153874.91920289909</v>
      </c>
      <c r="O79" s="21"/>
      <c r="P79" s="22"/>
    </row>
    <row r="80" spans="2:16" ht="14.25" customHeight="1" x14ac:dyDescent="0.2">
      <c r="B80" s="17">
        <f>IFERROR(Calculations!B80,"")</f>
        <v>84</v>
      </c>
      <c r="C80" s="18">
        <f>IFERROR(Calculations!C80,"")</f>
        <v>0</v>
      </c>
      <c r="D80" s="23">
        <f>IFERROR(Calculations!F80,"")</f>
        <v>153874.91920289909</v>
      </c>
      <c r="E80" s="23"/>
      <c r="F80" s="23"/>
      <c r="G80" s="18">
        <f>IFERROR(Calculations!G80,"")</f>
        <v>9617.1824501811934</v>
      </c>
      <c r="H80" s="23">
        <f>IFERROR(Calculations!H80,"")</f>
        <v>0</v>
      </c>
      <c r="I80" s="23"/>
      <c r="J80" s="23">
        <f>IFERROR(Calculations!I80,"")</f>
        <v>137679.46025429637</v>
      </c>
      <c r="K80" s="23"/>
      <c r="L80" s="23"/>
      <c r="M80" s="18">
        <f>IFERROR(Calculations!J80,"")</f>
        <v>0</v>
      </c>
      <c r="N80" s="20">
        <f>IFERROR(Calculations!K80,"")</f>
        <v>25812.641398783919</v>
      </c>
      <c r="O80" s="21"/>
      <c r="P80" s="22"/>
    </row>
    <row r="81" spans="2:16" ht="14.25" customHeight="1" x14ac:dyDescent="0.2">
      <c r="B81" s="17" t="str">
        <f>IFERROR(Calculations!B81,"")</f>
        <v/>
      </c>
      <c r="C81" s="18" t="str">
        <f>IFERROR(Calculations!C81,"")</f>
        <v/>
      </c>
      <c r="D81" s="23" t="str">
        <f>IFERROR(Calculations!F81,"")</f>
        <v/>
      </c>
      <c r="E81" s="23"/>
      <c r="F81" s="23"/>
      <c r="G81" s="18" t="str">
        <f>IFERROR(Calculations!G81,"")</f>
        <v/>
      </c>
      <c r="H81" s="23" t="str">
        <f>IFERROR(Calculations!H81,"")</f>
        <v/>
      </c>
      <c r="I81" s="23"/>
      <c r="J81" s="23" t="str">
        <f>IFERROR(Calculations!I81,"")</f>
        <v/>
      </c>
      <c r="K81" s="23"/>
      <c r="L81" s="23"/>
      <c r="M81" s="18" t="str">
        <f>IFERROR(Calculations!J81,"")</f>
        <v/>
      </c>
      <c r="N81" s="20" t="str">
        <f>IFERROR(Calculations!K81,"")</f>
        <v/>
      </c>
      <c r="O81" s="21"/>
      <c r="P81" s="22"/>
    </row>
    <row r="82" spans="2:16" ht="14.25" customHeight="1" x14ac:dyDescent="0.2">
      <c r="B82" s="17" t="str">
        <f>IFERROR(Calculations!B82,"")</f>
        <v/>
      </c>
      <c r="C82" s="18" t="str">
        <f>IFERROR(Calculations!C82,"")</f>
        <v/>
      </c>
      <c r="D82" s="23" t="str">
        <f>IFERROR(Calculations!F82,"")</f>
        <v/>
      </c>
      <c r="E82" s="23"/>
      <c r="F82" s="23"/>
      <c r="G82" s="18" t="str">
        <f>IFERROR(Calculations!G82,"")</f>
        <v/>
      </c>
      <c r="H82" s="23" t="str">
        <f>IFERROR(Calculations!H82,"")</f>
        <v/>
      </c>
      <c r="I82" s="23"/>
      <c r="J82" s="23" t="str">
        <f>IFERROR(Calculations!I82,"")</f>
        <v/>
      </c>
      <c r="K82" s="23"/>
      <c r="L82" s="23"/>
      <c r="M82" s="18" t="str">
        <f>IFERROR(Calculations!J82,"")</f>
        <v/>
      </c>
      <c r="N82" s="20" t="str">
        <f>IFERROR(Calculations!K82,"")</f>
        <v/>
      </c>
      <c r="O82" s="21"/>
      <c r="P82" s="22"/>
    </row>
    <row r="83" spans="2:16" ht="14.25" customHeight="1" x14ac:dyDescent="0.2">
      <c r="B83" s="17" t="str">
        <f>IFERROR(Calculations!B83,"")</f>
        <v/>
      </c>
      <c r="C83" s="18" t="str">
        <f>IFERROR(Calculations!C83,"")</f>
        <v/>
      </c>
      <c r="D83" s="23" t="str">
        <f>IFERROR(Calculations!F83,"")</f>
        <v/>
      </c>
      <c r="E83" s="23"/>
      <c r="F83" s="23"/>
      <c r="G83" s="18" t="str">
        <f>IFERROR(Calculations!G83,"")</f>
        <v/>
      </c>
      <c r="H83" s="23" t="str">
        <f>IFERROR(Calculations!H83,"")</f>
        <v/>
      </c>
      <c r="I83" s="23"/>
      <c r="J83" s="23" t="str">
        <f>IFERROR(Calculations!I83,"")</f>
        <v/>
      </c>
      <c r="K83" s="23"/>
      <c r="L83" s="23"/>
      <c r="M83" s="18" t="str">
        <f>IFERROR(Calculations!J83,"")</f>
        <v/>
      </c>
      <c r="N83" s="20" t="str">
        <f>IFERROR(Calculations!K83,"")</f>
        <v/>
      </c>
      <c r="O83" s="21"/>
      <c r="P83" s="22"/>
    </row>
    <row r="84" spans="2:16" ht="14.25" customHeight="1" x14ac:dyDescent="0.2">
      <c r="B84" s="17" t="str">
        <f>IFERROR(Calculations!B84,"")</f>
        <v/>
      </c>
      <c r="C84" s="18" t="str">
        <f>IFERROR(Calculations!C84,"")</f>
        <v/>
      </c>
      <c r="D84" s="23" t="str">
        <f>IFERROR(Calculations!F84,"")</f>
        <v/>
      </c>
      <c r="E84" s="23"/>
      <c r="F84" s="23"/>
      <c r="G84" s="18" t="str">
        <f>IFERROR(Calculations!G84,"")</f>
        <v/>
      </c>
      <c r="H84" s="23" t="str">
        <f>IFERROR(Calculations!H84,"")</f>
        <v/>
      </c>
      <c r="I84" s="23"/>
      <c r="J84" s="23" t="str">
        <f>IFERROR(Calculations!I84,"")</f>
        <v/>
      </c>
      <c r="K84" s="23"/>
      <c r="L84" s="23"/>
      <c r="M84" s="18" t="str">
        <f>IFERROR(Calculations!J84,"")</f>
        <v/>
      </c>
      <c r="N84" s="20" t="str">
        <f>IFERROR(Calculations!K84,"")</f>
        <v/>
      </c>
      <c r="O84" s="21"/>
      <c r="P84" s="22"/>
    </row>
    <row r="85" spans="2:16" ht="14.25" customHeight="1" x14ac:dyDescent="0.2">
      <c r="B85" s="17" t="str">
        <f>IFERROR(Calculations!B85,"")</f>
        <v/>
      </c>
      <c r="C85" s="18" t="str">
        <f>IFERROR(Calculations!C85,"")</f>
        <v/>
      </c>
      <c r="D85" s="23" t="str">
        <f>IFERROR(Calculations!F85,"")</f>
        <v/>
      </c>
      <c r="E85" s="23"/>
      <c r="F85" s="23"/>
      <c r="G85" s="18" t="str">
        <f>IFERROR(Calculations!G85,"")</f>
        <v/>
      </c>
      <c r="H85" s="23" t="str">
        <f>IFERROR(Calculations!H85,"")</f>
        <v/>
      </c>
      <c r="I85" s="23"/>
      <c r="J85" s="23" t="str">
        <f>IFERROR(Calculations!I85,"")</f>
        <v/>
      </c>
      <c r="K85" s="23"/>
      <c r="L85" s="23"/>
      <c r="M85" s="18" t="str">
        <f>IFERROR(Calculations!J85,"")</f>
        <v/>
      </c>
      <c r="N85" s="20" t="str">
        <f>IFERROR(Calculations!K85,"")</f>
        <v/>
      </c>
      <c r="O85" s="21"/>
      <c r="P85" s="22"/>
    </row>
    <row r="86" spans="2:16" ht="14.25" customHeight="1" x14ac:dyDescent="0.2">
      <c r="B86" s="17" t="str">
        <f>IFERROR(Calculations!B86,"")</f>
        <v/>
      </c>
      <c r="C86" s="18" t="str">
        <f>IFERROR(Calculations!C86,"")</f>
        <v/>
      </c>
      <c r="D86" s="23" t="str">
        <f>IFERROR(Calculations!F86,"")</f>
        <v/>
      </c>
      <c r="E86" s="23"/>
      <c r="F86" s="23"/>
      <c r="G86" s="18" t="str">
        <f>IFERROR(Calculations!G86,"")</f>
        <v/>
      </c>
      <c r="H86" s="23" t="str">
        <f>IFERROR(Calculations!H86,"")</f>
        <v/>
      </c>
      <c r="I86" s="23"/>
      <c r="J86" s="23" t="str">
        <f>IFERROR(Calculations!I86,"")</f>
        <v/>
      </c>
      <c r="K86" s="23"/>
      <c r="L86" s="23"/>
      <c r="M86" s="18" t="str">
        <f>IFERROR(Calculations!J86,"")</f>
        <v/>
      </c>
      <c r="N86" s="20" t="str">
        <f>IFERROR(Calculations!K86,"")</f>
        <v/>
      </c>
      <c r="O86" s="21"/>
      <c r="P86" s="22"/>
    </row>
    <row r="87" spans="2:16" ht="14.25" customHeight="1" x14ac:dyDescent="0.2">
      <c r="B87" s="17" t="str">
        <f>IFERROR(Calculations!B87,"")</f>
        <v/>
      </c>
      <c r="C87" s="18" t="str">
        <f>IFERROR(Calculations!C87,"")</f>
        <v/>
      </c>
      <c r="D87" s="23" t="str">
        <f>IFERROR(Calculations!F87,"")</f>
        <v/>
      </c>
      <c r="E87" s="23"/>
      <c r="F87" s="23"/>
      <c r="G87" s="18" t="str">
        <f>IFERROR(Calculations!G87,"")</f>
        <v/>
      </c>
      <c r="H87" s="23" t="str">
        <f>IFERROR(Calculations!H87,"")</f>
        <v/>
      </c>
      <c r="I87" s="23"/>
      <c r="J87" s="23" t="str">
        <f>IFERROR(Calculations!I87,"")</f>
        <v/>
      </c>
      <c r="K87" s="23"/>
      <c r="L87" s="23"/>
      <c r="M87" s="18" t="str">
        <f>IFERROR(Calculations!J87,"")</f>
        <v/>
      </c>
      <c r="N87" s="20" t="str">
        <f>IFERROR(Calculations!K87,"")</f>
        <v/>
      </c>
      <c r="O87" s="21"/>
      <c r="P87" s="22"/>
    </row>
    <row r="88" spans="2:16" ht="14.25" customHeight="1" x14ac:dyDescent="0.2">
      <c r="B88" s="17" t="str">
        <f>IFERROR(Calculations!B88,"")</f>
        <v/>
      </c>
      <c r="C88" s="18" t="str">
        <f>IFERROR(Calculations!C88,"")</f>
        <v/>
      </c>
      <c r="D88" s="23" t="str">
        <f>IFERROR(Calculations!F88,"")</f>
        <v/>
      </c>
      <c r="E88" s="23"/>
      <c r="F88" s="23"/>
      <c r="G88" s="18" t="str">
        <f>IFERROR(Calculations!G88,"")</f>
        <v/>
      </c>
      <c r="H88" s="23" t="str">
        <f>IFERROR(Calculations!H88,"")</f>
        <v/>
      </c>
      <c r="I88" s="23"/>
      <c r="J88" s="23" t="str">
        <f>IFERROR(Calculations!I88,"")</f>
        <v/>
      </c>
      <c r="K88" s="23"/>
      <c r="L88" s="23"/>
      <c r="M88" s="18" t="str">
        <f>IFERROR(Calculations!J88,"")</f>
        <v/>
      </c>
      <c r="N88" s="20" t="str">
        <f>IFERROR(Calculations!K88,"")</f>
        <v/>
      </c>
      <c r="O88" s="21"/>
      <c r="P88" s="22"/>
    </row>
    <row r="89" spans="2:16" ht="14.25" customHeight="1" x14ac:dyDescent="0.2">
      <c r="B89" s="17" t="str">
        <f>IFERROR(Calculations!B89,"")</f>
        <v/>
      </c>
      <c r="C89" s="18" t="str">
        <f>IFERROR(Calculations!C89,"")</f>
        <v/>
      </c>
      <c r="D89" s="23" t="str">
        <f>IFERROR(Calculations!F89,"")</f>
        <v/>
      </c>
      <c r="E89" s="23"/>
      <c r="F89" s="23"/>
      <c r="G89" s="18" t="str">
        <f>IFERROR(Calculations!G89,"")</f>
        <v/>
      </c>
      <c r="H89" s="23" t="str">
        <f>IFERROR(Calculations!H89,"")</f>
        <v/>
      </c>
      <c r="I89" s="23"/>
      <c r="J89" s="23" t="str">
        <f>IFERROR(Calculations!I89,"")</f>
        <v/>
      </c>
      <c r="K89" s="23"/>
      <c r="L89" s="23"/>
      <c r="M89" s="18" t="str">
        <f>IFERROR(Calculations!J89,"")</f>
        <v/>
      </c>
      <c r="N89" s="20" t="str">
        <f>IFERROR(Calculations!K89,"")</f>
        <v/>
      </c>
      <c r="O89" s="21"/>
      <c r="P89" s="22"/>
    </row>
    <row r="90" spans="2:16" ht="14.25" customHeight="1" x14ac:dyDescent="0.2">
      <c r="B90" s="17" t="str">
        <f>IFERROR(Calculations!B90,"")</f>
        <v/>
      </c>
      <c r="C90" s="18" t="str">
        <f>IFERROR(Calculations!C90,"")</f>
        <v/>
      </c>
      <c r="D90" s="23" t="str">
        <f>IFERROR(Calculations!F90,"")</f>
        <v/>
      </c>
      <c r="E90" s="23"/>
      <c r="F90" s="23"/>
      <c r="G90" s="18" t="str">
        <f>IFERROR(Calculations!G90,"")</f>
        <v/>
      </c>
      <c r="H90" s="23" t="str">
        <f>IFERROR(Calculations!H90,"")</f>
        <v/>
      </c>
      <c r="I90" s="23"/>
      <c r="J90" s="23" t="str">
        <f>IFERROR(Calculations!I90,"")</f>
        <v/>
      </c>
      <c r="K90" s="23"/>
      <c r="L90" s="23"/>
      <c r="M90" s="18" t="str">
        <f>IFERROR(Calculations!J90,"")</f>
        <v/>
      </c>
      <c r="N90" s="20" t="str">
        <f>IFERROR(Calculations!K90,"")</f>
        <v/>
      </c>
      <c r="O90" s="21"/>
      <c r="P90" s="22"/>
    </row>
    <row r="91" spans="2:16" ht="14.25" customHeight="1" x14ac:dyDescent="0.2">
      <c r="B91" s="17" t="str">
        <f>IFERROR(Calculations!B91,"")</f>
        <v/>
      </c>
      <c r="C91" s="18" t="str">
        <f>IFERROR(Calculations!C91,"")</f>
        <v/>
      </c>
      <c r="D91" s="23" t="str">
        <f>IFERROR(Calculations!F91,"")</f>
        <v/>
      </c>
      <c r="E91" s="23"/>
      <c r="F91" s="23"/>
      <c r="G91" s="18" t="str">
        <f>IFERROR(Calculations!G91,"")</f>
        <v/>
      </c>
      <c r="H91" s="23" t="str">
        <f>IFERROR(Calculations!H91,"")</f>
        <v/>
      </c>
      <c r="I91" s="23"/>
      <c r="J91" s="23" t="str">
        <f>IFERROR(Calculations!I91,"")</f>
        <v/>
      </c>
      <c r="K91" s="23"/>
      <c r="L91" s="23"/>
      <c r="M91" s="18" t="str">
        <f>IFERROR(Calculations!J91,"")</f>
        <v/>
      </c>
      <c r="N91" s="20" t="str">
        <f>IFERROR(Calculations!K91,"")</f>
        <v/>
      </c>
      <c r="O91" s="21"/>
      <c r="P91" s="22"/>
    </row>
    <row r="92" spans="2:16" ht="14.25" customHeight="1" x14ac:dyDescent="0.2">
      <c r="B92" s="17" t="str">
        <f>IFERROR(Calculations!B92,"")</f>
        <v/>
      </c>
      <c r="C92" s="18" t="str">
        <f>IFERROR(Calculations!C92,"")</f>
        <v/>
      </c>
      <c r="D92" s="23" t="str">
        <f>IFERROR(Calculations!F92,"")</f>
        <v/>
      </c>
      <c r="E92" s="23"/>
      <c r="F92" s="23"/>
      <c r="G92" s="18" t="str">
        <f>IFERROR(Calculations!G92,"")</f>
        <v/>
      </c>
      <c r="H92" s="23" t="str">
        <f>IFERROR(Calculations!H92,"")</f>
        <v/>
      </c>
      <c r="I92" s="23"/>
      <c r="J92" s="23" t="str">
        <f>IFERROR(Calculations!I92,"")</f>
        <v/>
      </c>
      <c r="K92" s="23"/>
      <c r="L92" s="23"/>
      <c r="M92" s="18" t="str">
        <f>IFERROR(Calculations!J92,"")</f>
        <v/>
      </c>
      <c r="N92" s="20" t="str">
        <f>IFERROR(Calculations!K92,"")</f>
        <v/>
      </c>
      <c r="O92" s="21"/>
      <c r="P92" s="22"/>
    </row>
    <row r="93" spans="2:16" ht="14.25" customHeight="1" x14ac:dyDescent="0.2">
      <c r="B93" s="17" t="str">
        <f>IFERROR(Calculations!B93,"")</f>
        <v/>
      </c>
      <c r="C93" s="18" t="str">
        <f>IFERROR(Calculations!C93,"")</f>
        <v/>
      </c>
      <c r="D93" s="23" t="str">
        <f>IFERROR(Calculations!F93,"")</f>
        <v/>
      </c>
      <c r="E93" s="23"/>
      <c r="F93" s="23"/>
      <c r="G93" s="18" t="str">
        <f>IFERROR(Calculations!G93,"")</f>
        <v/>
      </c>
      <c r="H93" s="23" t="str">
        <f>IFERROR(Calculations!H93,"")</f>
        <v/>
      </c>
      <c r="I93" s="23"/>
      <c r="J93" s="23" t="str">
        <f>IFERROR(Calculations!I93,"")</f>
        <v/>
      </c>
      <c r="K93" s="23"/>
      <c r="L93" s="23"/>
      <c r="M93" s="18" t="str">
        <f>IFERROR(Calculations!J93,"")</f>
        <v/>
      </c>
      <c r="N93" s="20" t="str">
        <f>IFERROR(Calculations!K93,"")</f>
        <v/>
      </c>
      <c r="O93" s="21"/>
      <c r="P93" s="22"/>
    </row>
    <row r="94" spans="2:16" ht="14.25" customHeight="1" x14ac:dyDescent="0.2">
      <c r="B94" s="17" t="str">
        <f>IFERROR(Calculations!B94,"")</f>
        <v/>
      </c>
      <c r="C94" s="18" t="str">
        <f>IFERROR(Calculations!C94,"")</f>
        <v/>
      </c>
      <c r="D94" s="23" t="str">
        <f>IFERROR(Calculations!F94,"")</f>
        <v/>
      </c>
      <c r="E94" s="23"/>
      <c r="F94" s="23"/>
      <c r="G94" s="18" t="str">
        <f>IFERROR(Calculations!G94,"")</f>
        <v/>
      </c>
      <c r="H94" s="23" t="str">
        <f>IFERROR(Calculations!H94,"")</f>
        <v/>
      </c>
      <c r="I94" s="23"/>
      <c r="J94" s="23" t="str">
        <f>IFERROR(Calculations!I94,"")</f>
        <v/>
      </c>
      <c r="K94" s="23"/>
      <c r="L94" s="23"/>
      <c r="M94" s="18" t="str">
        <f>IFERROR(Calculations!J94,"")</f>
        <v/>
      </c>
      <c r="N94" s="20" t="str">
        <f>IFERROR(Calculations!K94,"")</f>
        <v/>
      </c>
      <c r="O94" s="21"/>
      <c r="P94" s="22"/>
    </row>
    <row r="95" spans="2:16" ht="14.25" customHeight="1" x14ac:dyDescent="0.2">
      <c r="B95" s="17" t="str">
        <f>IFERROR(Calculations!B95,"")</f>
        <v/>
      </c>
      <c r="C95" s="18" t="str">
        <f>IFERROR(Calculations!C95,"")</f>
        <v/>
      </c>
      <c r="D95" s="23" t="str">
        <f>IFERROR(Calculations!F95,"")</f>
        <v/>
      </c>
      <c r="E95" s="23"/>
      <c r="F95" s="23"/>
      <c r="G95" s="18" t="str">
        <f>IFERROR(Calculations!G95,"")</f>
        <v/>
      </c>
      <c r="H95" s="23" t="str">
        <f>IFERROR(Calculations!H95,"")</f>
        <v/>
      </c>
      <c r="I95" s="23"/>
      <c r="J95" s="23" t="str">
        <f>IFERROR(Calculations!I95,"")</f>
        <v/>
      </c>
      <c r="K95" s="23"/>
      <c r="L95" s="23"/>
      <c r="M95" s="18" t="str">
        <f>IFERROR(Calculations!J95,"")</f>
        <v/>
      </c>
      <c r="N95" s="20" t="str">
        <f>IFERROR(Calculations!K95,"")</f>
        <v/>
      </c>
      <c r="O95" s="21"/>
      <c r="P95" s="22"/>
    </row>
    <row r="96" spans="2:16" ht="14.25" customHeight="1" x14ac:dyDescent="0.2">
      <c r="B96" s="17" t="str">
        <f>IFERROR(Calculations!B96,"")</f>
        <v/>
      </c>
      <c r="C96" s="18" t="str">
        <f>IFERROR(Calculations!C96,"")</f>
        <v/>
      </c>
      <c r="D96" s="23" t="str">
        <f>IFERROR(Calculations!F96,"")</f>
        <v/>
      </c>
      <c r="E96" s="23"/>
      <c r="F96" s="23"/>
      <c r="G96" s="18" t="str">
        <f>IFERROR(Calculations!G96,"")</f>
        <v/>
      </c>
      <c r="H96" s="23" t="str">
        <f>IFERROR(Calculations!H96,"")</f>
        <v/>
      </c>
      <c r="I96" s="23"/>
      <c r="J96" s="23" t="str">
        <f>IFERROR(Calculations!I96,"")</f>
        <v/>
      </c>
      <c r="K96" s="23"/>
      <c r="L96" s="23"/>
      <c r="M96" s="18" t="str">
        <f>IFERROR(Calculations!J96,"")</f>
        <v/>
      </c>
      <c r="N96" s="20" t="str">
        <f>IFERROR(Calculations!K96,"")</f>
        <v/>
      </c>
      <c r="O96" s="21"/>
      <c r="P96" s="22"/>
    </row>
    <row r="97" spans="2:16" ht="14.25" customHeight="1" x14ac:dyDescent="0.2">
      <c r="B97" s="17" t="str">
        <f>IFERROR(Calculations!B97,"")</f>
        <v/>
      </c>
      <c r="C97" s="18" t="str">
        <f>IFERROR(Calculations!C97,"")</f>
        <v/>
      </c>
      <c r="D97" s="23" t="str">
        <f>IFERROR(Calculations!F97,"")</f>
        <v/>
      </c>
      <c r="E97" s="23"/>
      <c r="F97" s="23"/>
      <c r="G97" s="18" t="str">
        <f>IFERROR(Calculations!G97,"")</f>
        <v/>
      </c>
      <c r="H97" s="23" t="str">
        <f>IFERROR(Calculations!H97,"")</f>
        <v/>
      </c>
      <c r="I97" s="23"/>
      <c r="J97" s="23" t="str">
        <f>IFERROR(Calculations!I97,"")</f>
        <v/>
      </c>
      <c r="K97" s="23"/>
      <c r="L97" s="23"/>
      <c r="M97" s="18" t="str">
        <f>IFERROR(Calculations!J97,"")</f>
        <v/>
      </c>
      <c r="N97" s="20" t="str">
        <f>IFERROR(Calculations!K97,"")</f>
        <v/>
      </c>
      <c r="O97" s="21"/>
      <c r="P97" s="22"/>
    </row>
    <row r="98" spans="2:16" ht="14.25" customHeight="1" x14ac:dyDescent="0.2">
      <c r="B98" s="17" t="str">
        <f>IFERROR(Calculations!B98,"")</f>
        <v/>
      </c>
      <c r="C98" s="18" t="str">
        <f>IFERROR(Calculations!C98,"")</f>
        <v/>
      </c>
      <c r="D98" s="23" t="str">
        <f>IFERROR(Calculations!F98,"")</f>
        <v/>
      </c>
      <c r="E98" s="23"/>
      <c r="F98" s="23"/>
      <c r="G98" s="18" t="str">
        <f>IFERROR(Calculations!G98,"")</f>
        <v/>
      </c>
      <c r="H98" s="23" t="str">
        <f>IFERROR(Calculations!H98,"")</f>
        <v/>
      </c>
      <c r="I98" s="23"/>
      <c r="J98" s="23" t="str">
        <f>IFERROR(Calculations!I98,"")</f>
        <v/>
      </c>
      <c r="K98" s="23"/>
      <c r="L98" s="23"/>
      <c r="M98" s="18" t="str">
        <f>IFERROR(Calculations!J98,"")</f>
        <v/>
      </c>
      <c r="N98" s="20" t="str">
        <f>IFERROR(Calculations!K98,"")</f>
        <v/>
      </c>
      <c r="O98" s="21"/>
      <c r="P98" s="22"/>
    </row>
    <row r="99" spans="2:16" ht="14.25" customHeight="1" x14ac:dyDescent="0.2">
      <c r="B99" s="17" t="str">
        <f>IFERROR(Calculations!B99,"")</f>
        <v/>
      </c>
      <c r="C99" s="18" t="str">
        <f>IFERROR(Calculations!C99,"")</f>
        <v/>
      </c>
      <c r="D99" s="23" t="str">
        <f>IFERROR(Calculations!F99,"")</f>
        <v/>
      </c>
      <c r="E99" s="23"/>
      <c r="F99" s="23"/>
      <c r="G99" s="18" t="str">
        <f>IFERROR(Calculations!G99,"")</f>
        <v/>
      </c>
      <c r="H99" s="23" t="str">
        <f>IFERROR(Calculations!H99,"")</f>
        <v/>
      </c>
      <c r="I99" s="23"/>
      <c r="J99" s="23" t="str">
        <f>IFERROR(Calculations!I99,"")</f>
        <v/>
      </c>
      <c r="K99" s="23"/>
      <c r="L99" s="23"/>
      <c r="M99" s="18" t="str">
        <f>IFERROR(Calculations!J99,"")</f>
        <v/>
      </c>
      <c r="N99" s="20" t="str">
        <f>IFERROR(Calculations!K99,"")</f>
        <v/>
      </c>
      <c r="O99" s="21"/>
      <c r="P99" s="22"/>
    </row>
    <row r="100" spans="2:16" ht="14.25" customHeight="1" x14ac:dyDescent="0.2">
      <c r="B100" s="17" t="str">
        <f>IFERROR(Calculations!B100,"")</f>
        <v/>
      </c>
      <c r="C100" s="18" t="str">
        <f>IFERROR(Calculations!C100,"")</f>
        <v/>
      </c>
      <c r="D100" s="23" t="str">
        <f>IFERROR(Calculations!F100,"")</f>
        <v/>
      </c>
      <c r="E100" s="23"/>
      <c r="F100" s="23"/>
      <c r="G100" s="18" t="str">
        <f>IFERROR(Calculations!G100,"")</f>
        <v/>
      </c>
      <c r="H100" s="23" t="str">
        <f>IFERROR(Calculations!H100,"")</f>
        <v/>
      </c>
      <c r="I100" s="23"/>
      <c r="J100" s="23" t="str">
        <f>IFERROR(Calculations!I100,"")</f>
        <v/>
      </c>
      <c r="K100" s="23"/>
      <c r="L100" s="23"/>
      <c r="M100" s="18" t="str">
        <f>IFERROR(Calculations!J100,"")</f>
        <v/>
      </c>
      <c r="N100" s="20" t="str">
        <f>IFERROR(Calculations!K100,"")</f>
        <v/>
      </c>
      <c r="O100" s="21"/>
      <c r="P100" s="22"/>
    </row>
    <row r="101" spans="2:16" ht="14.25" customHeight="1" x14ac:dyDescent="0.2">
      <c r="B101" s="17" t="str">
        <f>IFERROR(Calculations!B101,"")</f>
        <v/>
      </c>
      <c r="C101" s="18" t="str">
        <f>IFERROR(Calculations!C101,"")</f>
        <v/>
      </c>
      <c r="D101" s="23" t="str">
        <f>IFERROR(Calculations!F101,"")</f>
        <v/>
      </c>
      <c r="E101" s="23"/>
      <c r="F101" s="23"/>
      <c r="G101" s="18" t="str">
        <f>IFERROR(Calculations!G101,"")</f>
        <v/>
      </c>
      <c r="H101" s="23" t="str">
        <f>IFERROR(Calculations!H101,"")</f>
        <v/>
      </c>
      <c r="I101" s="23"/>
      <c r="J101" s="23" t="str">
        <f>IFERROR(Calculations!I101,"")</f>
        <v/>
      </c>
      <c r="K101" s="23"/>
      <c r="L101" s="23"/>
      <c r="M101" s="18" t="str">
        <f>IFERROR(Calculations!J101,"")</f>
        <v/>
      </c>
      <c r="N101" s="20" t="str">
        <f>IFERROR(Calculations!K101,"")</f>
        <v/>
      </c>
      <c r="O101" s="21"/>
      <c r="P101" s="22"/>
    </row>
    <row r="102" spans="2:16" ht="14.25" customHeight="1" x14ac:dyDescent="0.2">
      <c r="B102" s="17" t="str">
        <f>IFERROR(Calculations!B102,"")</f>
        <v/>
      </c>
      <c r="C102" s="18" t="str">
        <f>IFERROR(Calculations!C102,"")</f>
        <v/>
      </c>
      <c r="D102" s="23" t="str">
        <f>IFERROR(Calculations!F102,"")</f>
        <v/>
      </c>
      <c r="E102" s="23"/>
      <c r="F102" s="23"/>
      <c r="G102" s="18" t="str">
        <f>IFERROR(Calculations!G102,"")</f>
        <v/>
      </c>
      <c r="H102" s="23" t="str">
        <f>IFERROR(Calculations!H102,"")</f>
        <v/>
      </c>
      <c r="I102" s="23"/>
      <c r="J102" s="23" t="str">
        <f>IFERROR(Calculations!I102,"")</f>
        <v/>
      </c>
      <c r="K102" s="23"/>
      <c r="L102" s="23"/>
      <c r="M102" s="18" t="str">
        <f>IFERROR(Calculations!J102,"")</f>
        <v/>
      </c>
      <c r="N102" s="20" t="str">
        <f>IFERROR(Calculations!K102,"")</f>
        <v/>
      </c>
      <c r="O102" s="21"/>
      <c r="P102" s="22"/>
    </row>
    <row r="103" spans="2:16" ht="14.25" customHeight="1" x14ac:dyDescent="0.2">
      <c r="B103" s="17" t="str">
        <f>IFERROR(Calculations!B103,"")</f>
        <v/>
      </c>
      <c r="C103" s="18" t="str">
        <f>IFERROR(Calculations!C103,"")</f>
        <v/>
      </c>
      <c r="D103" s="23" t="str">
        <f>IFERROR(Calculations!F103,"")</f>
        <v/>
      </c>
      <c r="E103" s="23"/>
      <c r="F103" s="23"/>
      <c r="G103" s="18" t="str">
        <f>IFERROR(Calculations!G103,"")</f>
        <v/>
      </c>
      <c r="H103" s="23" t="str">
        <f>IFERROR(Calculations!H103,"")</f>
        <v/>
      </c>
      <c r="I103" s="23"/>
      <c r="J103" s="23" t="str">
        <f>IFERROR(Calculations!I103,"")</f>
        <v/>
      </c>
      <c r="K103" s="23"/>
      <c r="L103" s="23"/>
      <c r="M103" s="18" t="str">
        <f>IFERROR(Calculations!J103,"")</f>
        <v/>
      </c>
      <c r="N103" s="20" t="str">
        <f>IFERROR(Calculations!K103,"")</f>
        <v/>
      </c>
      <c r="O103" s="21"/>
      <c r="P103" s="22"/>
    </row>
    <row r="104" spans="2:16" ht="14.25" customHeight="1" x14ac:dyDescent="0.2">
      <c r="B104" s="17" t="str">
        <f>IFERROR(Calculations!B104,"")</f>
        <v/>
      </c>
      <c r="C104" s="18" t="str">
        <f>IFERROR(Calculations!C104,"")</f>
        <v/>
      </c>
      <c r="D104" s="23" t="str">
        <f>IFERROR(Calculations!F104,"")</f>
        <v/>
      </c>
      <c r="E104" s="23"/>
      <c r="F104" s="23"/>
      <c r="G104" s="18" t="str">
        <f>IFERROR(Calculations!G104,"")</f>
        <v/>
      </c>
      <c r="H104" s="23" t="str">
        <f>IFERROR(Calculations!H104,"")</f>
        <v/>
      </c>
      <c r="I104" s="23"/>
      <c r="J104" s="23" t="str">
        <f>IFERROR(Calculations!I104,"")</f>
        <v/>
      </c>
      <c r="K104" s="23"/>
      <c r="L104" s="23"/>
      <c r="M104" s="18" t="str">
        <f>IFERROR(Calculations!J104,"")</f>
        <v/>
      </c>
      <c r="N104" s="20" t="str">
        <f>IFERROR(Calculations!K104,"")</f>
        <v/>
      </c>
      <c r="O104" s="21"/>
      <c r="P104" s="22"/>
    </row>
    <row r="105" spans="2:16" ht="14.25" customHeight="1" x14ac:dyDescent="0.2">
      <c r="B105" s="17" t="str">
        <f>IFERROR(Calculations!B105,"")</f>
        <v/>
      </c>
      <c r="C105" s="18" t="str">
        <f>IFERROR(Calculations!C105,"")</f>
        <v/>
      </c>
      <c r="D105" s="23" t="str">
        <f>IFERROR(Calculations!F105,"")</f>
        <v/>
      </c>
      <c r="E105" s="23"/>
      <c r="F105" s="23"/>
      <c r="G105" s="18" t="str">
        <f>IFERROR(Calculations!G105,"")</f>
        <v/>
      </c>
      <c r="H105" s="23" t="str">
        <f>IFERROR(Calculations!H105,"")</f>
        <v/>
      </c>
      <c r="I105" s="23"/>
      <c r="J105" s="23" t="str">
        <f>IFERROR(Calculations!I105,"")</f>
        <v/>
      </c>
      <c r="K105" s="23"/>
      <c r="L105" s="23"/>
      <c r="M105" s="18" t="str">
        <f>IFERROR(Calculations!J105,"")</f>
        <v/>
      </c>
      <c r="N105" s="20" t="str">
        <f>IFERROR(Calculations!K105,"")</f>
        <v/>
      </c>
      <c r="O105" s="21"/>
      <c r="P105" s="22"/>
    </row>
    <row r="106" spans="2:16" ht="14.25" customHeight="1" x14ac:dyDescent="0.2">
      <c r="B106" s="17" t="str">
        <f>IFERROR(Calculations!B106,"")</f>
        <v/>
      </c>
      <c r="C106" s="18" t="str">
        <f>IFERROR(Calculations!C106,"")</f>
        <v/>
      </c>
      <c r="D106" s="23" t="str">
        <f>IFERROR(Calculations!F106,"")</f>
        <v/>
      </c>
      <c r="E106" s="23"/>
      <c r="F106" s="23"/>
      <c r="G106" s="18" t="str">
        <f>IFERROR(Calculations!G106,"")</f>
        <v/>
      </c>
      <c r="H106" s="23" t="str">
        <f>IFERROR(Calculations!H106,"")</f>
        <v/>
      </c>
      <c r="I106" s="23"/>
      <c r="J106" s="23" t="str">
        <f>IFERROR(Calculations!I106,"")</f>
        <v/>
      </c>
      <c r="K106" s="23"/>
      <c r="L106" s="23"/>
      <c r="M106" s="18" t="str">
        <f>IFERROR(Calculations!J106,"")</f>
        <v/>
      </c>
      <c r="N106" s="20" t="str">
        <f>IFERROR(Calculations!K106,"")</f>
        <v/>
      </c>
      <c r="O106" s="21"/>
      <c r="P106" s="22"/>
    </row>
    <row r="107" spans="2:16" ht="14.25" customHeight="1" x14ac:dyDescent="0.2">
      <c r="B107" s="17" t="str">
        <f>IFERROR(Calculations!B107,"")</f>
        <v/>
      </c>
      <c r="C107" s="18" t="str">
        <f>IFERROR(Calculations!C107,"")</f>
        <v/>
      </c>
      <c r="D107" s="23" t="str">
        <f>IFERROR(Calculations!F107,"")</f>
        <v/>
      </c>
      <c r="E107" s="23"/>
      <c r="F107" s="23"/>
      <c r="G107" s="18" t="str">
        <f>IFERROR(Calculations!G107,"")</f>
        <v/>
      </c>
      <c r="H107" s="23" t="str">
        <f>IFERROR(Calculations!H107,"")</f>
        <v/>
      </c>
      <c r="I107" s="23"/>
      <c r="J107" s="23" t="str">
        <f>IFERROR(Calculations!I107,"")</f>
        <v/>
      </c>
      <c r="K107" s="23"/>
      <c r="L107" s="23"/>
      <c r="M107" s="18" t="str">
        <f>IFERROR(Calculations!J107,"")</f>
        <v/>
      </c>
      <c r="N107" s="20" t="str">
        <f>IFERROR(Calculations!K107,"")</f>
        <v/>
      </c>
      <c r="O107" s="21"/>
      <c r="P107" s="22"/>
    </row>
    <row r="108" spans="2:16" ht="14.25" customHeight="1" x14ac:dyDescent="0.2">
      <c r="B108" s="17" t="str">
        <f>IFERROR(Calculations!B108,"")</f>
        <v/>
      </c>
      <c r="C108" s="18" t="str">
        <f>IFERROR(Calculations!C108,"")</f>
        <v/>
      </c>
      <c r="D108" s="23" t="str">
        <f>IFERROR(Calculations!F108,"")</f>
        <v/>
      </c>
      <c r="E108" s="23"/>
      <c r="F108" s="23"/>
      <c r="G108" s="18" t="str">
        <f>IFERROR(Calculations!G108,"")</f>
        <v/>
      </c>
      <c r="H108" s="23" t="str">
        <f>IFERROR(Calculations!H108,"")</f>
        <v/>
      </c>
      <c r="I108" s="23"/>
      <c r="J108" s="23" t="str">
        <f>IFERROR(Calculations!I108,"")</f>
        <v/>
      </c>
      <c r="K108" s="23"/>
      <c r="L108" s="23"/>
      <c r="M108" s="18" t="str">
        <f>IFERROR(Calculations!J108,"")</f>
        <v/>
      </c>
      <c r="N108" s="20" t="str">
        <f>IFERROR(Calculations!K108,"")</f>
        <v/>
      </c>
      <c r="O108" s="21"/>
      <c r="P108" s="22"/>
    </row>
    <row r="109" spans="2:16" ht="14.25" customHeight="1" x14ac:dyDescent="0.2">
      <c r="B109" s="17" t="str">
        <f>IFERROR(Calculations!B109,"")</f>
        <v/>
      </c>
      <c r="C109" s="18" t="str">
        <f>IFERROR(Calculations!C109,"")</f>
        <v/>
      </c>
      <c r="D109" s="23" t="str">
        <f>IFERROR(Calculations!F109,"")</f>
        <v/>
      </c>
      <c r="E109" s="23"/>
      <c r="F109" s="23"/>
      <c r="G109" s="18" t="str">
        <f>IFERROR(Calculations!G109,"")</f>
        <v/>
      </c>
      <c r="H109" s="23" t="str">
        <f>IFERROR(Calculations!H109,"")</f>
        <v/>
      </c>
      <c r="I109" s="23"/>
      <c r="J109" s="23" t="str">
        <f>IFERROR(Calculations!I109,"")</f>
        <v/>
      </c>
      <c r="K109" s="23"/>
      <c r="L109" s="23"/>
      <c r="M109" s="18" t="str">
        <f>IFERROR(Calculations!J109,"")</f>
        <v/>
      </c>
      <c r="N109" s="20" t="str">
        <f>IFERROR(Calculations!K109,"")</f>
        <v/>
      </c>
      <c r="O109" s="21"/>
      <c r="P109" s="22"/>
    </row>
    <row r="110" spans="2:16" ht="14.25" customHeight="1" x14ac:dyDescent="0.2">
      <c r="B110" s="17" t="str">
        <f>IFERROR(Calculations!B110,"")</f>
        <v/>
      </c>
      <c r="C110" s="18" t="str">
        <f>IFERROR(Calculations!C110,"")</f>
        <v/>
      </c>
      <c r="D110" s="23" t="str">
        <f>IFERROR(Calculations!F110,"")</f>
        <v/>
      </c>
      <c r="E110" s="23"/>
      <c r="F110" s="23"/>
      <c r="G110" s="18" t="str">
        <f>IFERROR(Calculations!G110,"")</f>
        <v/>
      </c>
      <c r="H110" s="23" t="str">
        <f>IFERROR(Calculations!H110,"")</f>
        <v/>
      </c>
      <c r="I110" s="23"/>
      <c r="J110" s="23" t="str">
        <f>IFERROR(Calculations!I110,"")</f>
        <v/>
      </c>
      <c r="K110" s="23"/>
      <c r="L110" s="23"/>
      <c r="M110" s="18" t="str">
        <f>IFERROR(Calculations!J110,"")</f>
        <v/>
      </c>
      <c r="N110" s="20" t="str">
        <f>IFERROR(Calculations!K110,"")</f>
        <v/>
      </c>
      <c r="O110" s="21"/>
      <c r="P110" s="22"/>
    </row>
    <row r="111" spans="2:16" ht="14.25" customHeight="1" x14ac:dyDescent="0.2">
      <c r="B111" s="17" t="str">
        <f>IFERROR(Calculations!B111,"")</f>
        <v/>
      </c>
      <c r="C111" s="18" t="str">
        <f>IFERROR(Calculations!C111,"")</f>
        <v/>
      </c>
      <c r="D111" s="23" t="str">
        <f>IFERROR(Calculations!F111,"")</f>
        <v/>
      </c>
      <c r="E111" s="23"/>
      <c r="F111" s="23"/>
      <c r="G111" s="18" t="str">
        <f>IFERROR(Calculations!G111,"")</f>
        <v/>
      </c>
      <c r="H111" s="23" t="str">
        <f>IFERROR(Calculations!H111,"")</f>
        <v/>
      </c>
      <c r="I111" s="23"/>
      <c r="J111" s="23" t="str">
        <f>IFERROR(Calculations!I111,"")</f>
        <v/>
      </c>
      <c r="K111" s="23"/>
      <c r="L111" s="23"/>
      <c r="M111" s="18" t="str">
        <f>IFERROR(Calculations!J111,"")</f>
        <v/>
      </c>
      <c r="N111" s="20" t="str">
        <f>IFERROR(Calculations!K111,"")</f>
        <v/>
      </c>
      <c r="O111" s="21"/>
      <c r="P111" s="22"/>
    </row>
    <row r="112" spans="2:16" ht="14.25" customHeight="1" x14ac:dyDescent="0.2">
      <c r="B112" s="17" t="str">
        <f>IFERROR(Calculations!B112,"")</f>
        <v/>
      </c>
      <c r="C112" s="18" t="str">
        <f>IFERROR(Calculations!C112,"")</f>
        <v/>
      </c>
      <c r="D112" s="23" t="str">
        <f>IFERROR(Calculations!F112,"")</f>
        <v/>
      </c>
      <c r="E112" s="23"/>
      <c r="F112" s="23"/>
      <c r="G112" s="18" t="str">
        <f>IFERROR(Calculations!G112,"")</f>
        <v/>
      </c>
      <c r="H112" s="23" t="str">
        <f>IFERROR(Calculations!H112,"")</f>
        <v/>
      </c>
      <c r="I112" s="23"/>
      <c r="J112" s="23" t="str">
        <f>IFERROR(Calculations!I112,"")</f>
        <v/>
      </c>
      <c r="K112" s="23"/>
      <c r="L112" s="23"/>
      <c r="M112" s="18" t="str">
        <f>IFERROR(Calculations!J112,"")</f>
        <v/>
      </c>
      <c r="N112" s="20" t="str">
        <f>IFERROR(Calculations!K112,"")</f>
        <v/>
      </c>
      <c r="O112" s="21"/>
      <c r="P112" s="22"/>
    </row>
    <row r="113" spans="2:16" ht="14.25" customHeight="1" x14ac:dyDescent="0.2">
      <c r="B113" s="17" t="str">
        <f>IFERROR(Calculations!B113,"")</f>
        <v/>
      </c>
      <c r="C113" s="18" t="str">
        <f>IFERROR(Calculations!C113,"")</f>
        <v/>
      </c>
      <c r="D113" s="23" t="str">
        <f>IFERROR(Calculations!F113,"")</f>
        <v/>
      </c>
      <c r="E113" s="23"/>
      <c r="F113" s="23"/>
      <c r="G113" s="18" t="str">
        <f>IFERROR(Calculations!G113,"")</f>
        <v/>
      </c>
      <c r="H113" s="23" t="str">
        <f>IFERROR(Calculations!H113,"")</f>
        <v/>
      </c>
      <c r="I113" s="23"/>
      <c r="J113" s="23" t="str">
        <f>IFERROR(Calculations!I113,"")</f>
        <v/>
      </c>
      <c r="K113" s="23"/>
      <c r="L113" s="23"/>
      <c r="M113" s="18" t="str">
        <f>IFERROR(Calculations!J113,"")</f>
        <v/>
      </c>
      <c r="N113" s="20" t="str">
        <f>IFERROR(Calculations!K113,"")</f>
        <v/>
      </c>
      <c r="O113" s="21"/>
      <c r="P113" s="22"/>
    </row>
    <row r="114" spans="2:16" ht="14.25" customHeight="1" x14ac:dyDescent="0.2">
      <c r="B114" s="17" t="str">
        <f>IFERROR(Calculations!B114,"")</f>
        <v/>
      </c>
      <c r="C114" s="18" t="str">
        <f>IFERROR(Calculations!C114,"")</f>
        <v/>
      </c>
      <c r="D114" s="23" t="str">
        <f>IFERROR(Calculations!F114,"")</f>
        <v/>
      </c>
      <c r="E114" s="23"/>
      <c r="F114" s="23"/>
      <c r="G114" s="18" t="str">
        <f>IFERROR(Calculations!G114,"")</f>
        <v/>
      </c>
      <c r="H114" s="23" t="str">
        <f>IFERROR(Calculations!H114,"")</f>
        <v/>
      </c>
      <c r="I114" s="23"/>
      <c r="J114" s="23" t="str">
        <f>IFERROR(Calculations!I114,"")</f>
        <v/>
      </c>
      <c r="K114" s="23"/>
      <c r="L114" s="23"/>
      <c r="M114" s="18" t="str">
        <f>IFERROR(Calculations!J114,"")</f>
        <v/>
      </c>
      <c r="N114" s="20" t="str">
        <f>IFERROR(Calculations!K114,"")</f>
        <v/>
      </c>
      <c r="O114" s="21"/>
      <c r="P114" s="22"/>
    </row>
    <row r="115" spans="2:16" ht="14.25" customHeight="1" x14ac:dyDescent="0.2">
      <c r="B115" s="17" t="str">
        <f>IFERROR(Calculations!B115,"")</f>
        <v/>
      </c>
      <c r="C115" s="18" t="str">
        <f>IFERROR(Calculations!C115,"")</f>
        <v/>
      </c>
      <c r="D115" s="23" t="str">
        <f>IFERROR(Calculations!F115,"")</f>
        <v/>
      </c>
      <c r="E115" s="23"/>
      <c r="F115" s="23"/>
      <c r="G115" s="18" t="str">
        <f>IFERROR(Calculations!G115,"")</f>
        <v/>
      </c>
      <c r="H115" s="23" t="str">
        <f>IFERROR(Calculations!H115,"")</f>
        <v/>
      </c>
      <c r="I115" s="23"/>
      <c r="J115" s="23" t="str">
        <f>IFERROR(Calculations!I115,"")</f>
        <v/>
      </c>
      <c r="K115" s="23"/>
      <c r="L115" s="23"/>
      <c r="M115" s="18" t="str">
        <f>IFERROR(Calculations!J115,"")</f>
        <v/>
      </c>
      <c r="N115" s="20" t="str">
        <f>IFERROR(Calculations!K115,"")</f>
        <v/>
      </c>
      <c r="O115" s="21"/>
      <c r="P115" s="22"/>
    </row>
    <row r="116" spans="2:16" ht="14.25" customHeight="1" x14ac:dyDescent="0.2">
      <c r="B116" s="17" t="str">
        <f>IFERROR(Calculations!B116,"")</f>
        <v/>
      </c>
      <c r="C116" s="18" t="str">
        <f>IFERROR(Calculations!C116,"")</f>
        <v/>
      </c>
      <c r="D116" s="23" t="str">
        <f>IFERROR(Calculations!F116,"")</f>
        <v/>
      </c>
      <c r="E116" s="23"/>
      <c r="F116" s="23"/>
      <c r="G116" s="18" t="str">
        <f>IFERROR(Calculations!G116,"")</f>
        <v/>
      </c>
      <c r="H116" s="23" t="str">
        <f>IFERROR(Calculations!H116,"")</f>
        <v/>
      </c>
      <c r="I116" s="23"/>
      <c r="J116" s="23" t="str">
        <f>IFERROR(Calculations!I116,"")</f>
        <v/>
      </c>
      <c r="K116" s="23"/>
      <c r="L116" s="23"/>
      <c r="M116" s="18" t="str">
        <f>IFERROR(Calculations!J116,"")</f>
        <v/>
      </c>
      <c r="N116" s="20" t="str">
        <f>IFERROR(Calculations!K116,"")</f>
        <v/>
      </c>
      <c r="O116" s="21"/>
      <c r="P116" s="22"/>
    </row>
    <row r="117" spans="2:16" ht="14.25" customHeight="1" x14ac:dyDescent="0.2">
      <c r="B117" s="17" t="str">
        <f>IFERROR(Calculations!B117,"")</f>
        <v/>
      </c>
      <c r="C117" s="18" t="str">
        <f>IFERROR(Calculations!C117,"")</f>
        <v/>
      </c>
      <c r="D117" s="23" t="str">
        <f>IFERROR(Calculations!F117,"")</f>
        <v/>
      </c>
      <c r="E117" s="23"/>
      <c r="F117" s="23"/>
      <c r="G117" s="18" t="str">
        <f>IFERROR(Calculations!G117,"")</f>
        <v/>
      </c>
      <c r="H117" s="23" t="str">
        <f>IFERROR(Calculations!H117,"")</f>
        <v/>
      </c>
      <c r="I117" s="23"/>
      <c r="J117" s="23" t="str">
        <f>IFERROR(Calculations!I117,"")</f>
        <v/>
      </c>
      <c r="K117" s="23"/>
      <c r="L117" s="23"/>
      <c r="M117" s="18" t="str">
        <f>IFERROR(Calculations!J117,"")</f>
        <v/>
      </c>
      <c r="N117" s="20" t="str">
        <f>IFERROR(Calculations!K117,"")</f>
        <v/>
      </c>
      <c r="O117" s="21"/>
      <c r="P117" s="22"/>
    </row>
    <row r="118" spans="2:16" ht="14.25" customHeight="1" x14ac:dyDescent="0.2">
      <c r="B118" s="17" t="str">
        <f>IFERROR(Calculations!B118,"")</f>
        <v/>
      </c>
      <c r="C118" s="18" t="str">
        <f>IFERROR(Calculations!C118,"")</f>
        <v/>
      </c>
      <c r="D118" s="23" t="str">
        <f>IFERROR(Calculations!F118,"")</f>
        <v/>
      </c>
      <c r="E118" s="23"/>
      <c r="F118" s="23"/>
      <c r="G118" s="18" t="str">
        <f>IFERROR(Calculations!G118,"")</f>
        <v/>
      </c>
      <c r="H118" s="23" t="str">
        <f>IFERROR(Calculations!H118,"")</f>
        <v/>
      </c>
      <c r="I118" s="23"/>
      <c r="J118" s="23" t="str">
        <f>IFERROR(Calculations!I118,"")</f>
        <v/>
      </c>
      <c r="K118" s="23"/>
      <c r="L118" s="23"/>
      <c r="M118" s="18" t="str">
        <f>IFERROR(Calculations!J118,"")</f>
        <v/>
      </c>
      <c r="N118" s="20" t="str">
        <f>IFERROR(Calculations!K118,"")</f>
        <v/>
      </c>
      <c r="O118" s="21"/>
      <c r="P118" s="22"/>
    </row>
    <row r="119" spans="2:16" ht="14.25" customHeight="1" x14ac:dyDescent="0.2">
      <c r="B119" s="17" t="str">
        <f>IFERROR(Calculations!B119,"")</f>
        <v/>
      </c>
      <c r="C119" s="18" t="str">
        <f>IFERROR(Calculations!C119,"")</f>
        <v/>
      </c>
      <c r="D119" s="23" t="str">
        <f>IFERROR(Calculations!F119,"")</f>
        <v/>
      </c>
      <c r="E119" s="23"/>
      <c r="F119" s="23"/>
      <c r="G119" s="18" t="str">
        <f>IFERROR(Calculations!G119,"")</f>
        <v/>
      </c>
      <c r="H119" s="23" t="str">
        <f>IFERROR(Calculations!H119,"")</f>
        <v/>
      </c>
      <c r="I119" s="23"/>
      <c r="J119" s="23" t="str">
        <f>IFERROR(Calculations!I119,"")</f>
        <v/>
      </c>
      <c r="K119" s="23"/>
      <c r="L119" s="23"/>
      <c r="M119" s="18" t="str">
        <f>IFERROR(Calculations!J119,"")</f>
        <v/>
      </c>
      <c r="N119" s="20" t="str">
        <f>IFERROR(Calculations!K119,"")</f>
        <v/>
      </c>
      <c r="O119" s="21"/>
      <c r="P119" s="22"/>
    </row>
    <row r="120" spans="2:16" ht="14.25" customHeight="1" x14ac:dyDescent="0.2">
      <c r="B120" s="17" t="str">
        <f>IFERROR(Calculations!B120,"")</f>
        <v/>
      </c>
      <c r="C120" s="18" t="str">
        <f>IFERROR(Calculations!C120,"")</f>
        <v/>
      </c>
      <c r="D120" s="23" t="str">
        <f>IFERROR(Calculations!F120,"")</f>
        <v/>
      </c>
      <c r="E120" s="23"/>
      <c r="F120" s="23"/>
      <c r="G120" s="18" t="str">
        <f>IFERROR(Calculations!G120,"")</f>
        <v/>
      </c>
      <c r="H120" s="23" t="str">
        <f>IFERROR(Calculations!H120,"")</f>
        <v/>
      </c>
      <c r="I120" s="23"/>
      <c r="J120" s="23" t="str">
        <f>IFERROR(Calculations!I120,"")</f>
        <v/>
      </c>
      <c r="K120" s="23"/>
      <c r="L120" s="23"/>
      <c r="M120" s="18" t="str">
        <f>IFERROR(Calculations!J120,"")</f>
        <v/>
      </c>
      <c r="N120" s="20" t="str">
        <f>IFERROR(Calculations!K120,"")</f>
        <v/>
      </c>
      <c r="O120" s="21"/>
      <c r="P120" s="22"/>
    </row>
    <row r="121" spans="2:16" ht="14.25" customHeight="1" x14ac:dyDescent="0.2">
      <c r="B121" s="17" t="str">
        <f>IFERROR(Calculations!B121,"")</f>
        <v/>
      </c>
      <c r="C121" s="18" t="str">
        <f>IFERROR(Calculations!C121,"")</f>
        <v/>
      </c>
      <c r="D121" s="23" t="str">
        <f>IFERROR(Calculations!F121,"")</f>
        <v/>
      </c>
      <c r="E121" s="23"/>
      <c r="F121" s="23"/>
      <c r="G121" s="18" t="str">
        <f>IFERROR(Calculations!G121,"")</f>
        <v/>
      </c>
      <c r="H121" s="23" t="str">
        <f>IFERROR(Calculations!H121,"")</f>
        <v/>
      </c>
      <c r="I121" s="23"/>
      <c r="J121" s="23" t="str">
        <f>IFERROR(Calculations!I121,"")</f>
        <v/>
      </c>
      <c r="K121" s="23"/>
      <c r="L121" s="23"/>
      <c r="M121" s="18" t="str">
        <f>IFERROR(Calculations!J121,"")</f>
        <v/>
      </c>
      <c r="N121" s="20" t="str">
        <f>IFERROR(Calculations!K121,"")</f>
        <v/>
      </c>
      <c r="O121" s="21"/>
      <c r="P121" s="22"/>
    </row>
    <row r="122" spans="2:16" ht="14.25" customHeight="1" x14ac:dyDescent="0.2">
      <c r="B122" s="17" t="str">
        <f>IFERROR(Calculations!B122,"")</f>
        <v/>
      </c>
      <c r="C122" s="18" t="str">
        <f>IFERROR(Calculations!C122,"")</f>
        <v/>
      </c>
      <c r="D122" s="23" t="str">
        <f>IFERROR(Calculations!F122,"")</f>
        <v/>
      </c>
      <c r="E122" s="23"/>
      <c r="F122" s="23"/>
      <c r="G122" s="18" t="str">
        <f>IFERROR(Calculations!G122,"")</f>
        <v/>
      </c>
      <c r="H122" s="23" t="str">
        <f>IFERROR(Calculations!H122,"")</f>
        <v/>
      </c>
      <c r="I122" s="23"/>
      <c r="J122" s="23" t="str">
        <f>IFERROR(Calculations!I122,"")</f>
        <v/>
      </c>
      <c r="K122" s="23"/>
      <c r="L122" s="23"/>
      <c r="M122" s="18" t="str">
        <f>IFERROR(Calculations!J122,"")</f>
        <v/>
      </c>
      <c r="N122" s="20" t="str">
        <f>IFERROR(Calculations!K122,"")</f>
        <v/>
      </c>
      <c r="O122" s="21"/>
      <c r="P122" s="22"/>
    </row>
    <row r="123" spans="2:16" ht="14.25" customHeight="1" x14ac:dyDescent="0.2">
      <c r="B123" s="17" t="str">
        <f>IFERROR(Calculations!B123,"")</f>
        <v/>
      </c>
      <c r="C123" s="18" t="str">
        <f>IFERROR(Calculations!C123,"")</f>
        <v/>
      </c>
      <c r="D123" s="23" t="str">
        <f>IFERROR(Calculations!F123,"")</f>
        <v/>
      </c>
      <c r="E123" s="23"/>
      <c r="F123" s="23"/>
      <c r="G123" s="18" t="str">
        <f>IFERROR(Calculations!G123,"")</f>
        <v/>
      </c>
      <c r="H123" s="23" t="str">
        <f>IFERROR(Calculations!H123,"")</f>
        <v/>
      </c>
      <c r="I123" s="23"/>
      <c r="J123" s="23" t="str">
        <f>IFERROR(Calculations!I123,"")</f>
        <v/>
      </c>
      <c r="K123" s="23"/>
      <c r="L123" s="23"/>
      <c r="M123" s="18" t="str">
        <f>IFERROR(Calculations!J123,"")</f>
        <v/>
      </c>
      <c r="N123" s="20" t="str">
        <f>IFERROR(Calculations!K123,"")</f>
        <v/>
      </c>
      <c r="O123" s="21"/>
      <c r="P123" s="22"/>
    </row>
    <row r="124" spans="2:16" ht="14.25" customHeight="1" x14ac:dyDescent="0.2">
      <c r="B124" s="17" t="str">
        <f>IFERROR(Calculations!B124,"")</f>
        <v/>
      </c>
      <c r="C124" s="18" t="str">
        <f>IFERROR(Calculations!C124,"")</f>
        <v/>
      </c>
      <c r="D124" s="23" t="str">
        <f>IFERROR(Calculations!F124,"")</f>
        <v/>
      </c>
      <c r="E124" s="23"/>
      <c r="F124" s="23"/>
      <c r="G124" s="18" t="str">
        <f>IFERROR(Calculations!G124,"")</f>
        <v/>
      </c>
      <c r="H124" s="23" t="str">
        <f>IFERROR(Calculations!H124,"")</f>
        <v/>
      </c>
      <c r="I124" s="23"/>
      <c r="J124" s="23" t="str">
        <f>IFERROR(Calculations!I124,"")</f>
        <v/>
      </c>
      <c r="K124" s="23"/>
      <c r="L124" s="23"/>
      <c r="M124" s="18" t="str">
        <f>IFERROR(Calculations!J124,"")</f>
        <v/>
      </c>
      <c r="N124" s="20" t="str">
        <f>IFERROR(Calculations!K124,"")</f>
        <v/>
      </c>
      <c r="O124" s="21"/>
      <c r="P124" s="22"/>
    </row>
    <row r="125" spans="2:16" ht="14.25" customHeight="1" x14ac:dyDescent="0.2">
      <c r="B125" s="17" t="str">
        <f>IFERROR(Calculations!B125,"")</f>
        <v/>
      </c>
      <c r="C125" s="18" t="str">
        <f>IFERROR(Calculations!C125,"")</f>
        <v/>
      </c>
      <c r="D125" s="23" t="str">
        <f>IFERROR(Calculations!F125,"")</f>
        <v/>
      </c>
      <c r="E125" s="23"/>
      <c r="F125" s="23"/>
      <c r="G125" s="18" t="str">
        <f>IFERROR(Calculations!G125,"")</f>
        <v/>
      </c>
      <c r="H125" s="23" t="str">
        <f>IFERROR(Calculations!H125,"")</f>
        <v/>
      </c>
      <c r="I125" s="23"/>
      <c r="J125" s="23" t="str">
        <f>IFERROR(Calculations!I125,"")</f>
        <v/>
      </c>
      <c r="K125" s="23"/>
      <c r="L125" s="23"/>
      <c r="M125" s="18" t="str">
        <f>IFERROR(Calculations!J125,"")</f>
        <v/>
      </c>
      <c r="N125" s="20" t="str">
        <f>IFERROR(Calculations!K125,"")</f>
        <v/>
      </c>
      <c r="O125" s="21"/>
      <c r="P125" s="22"/>
    </row>
    <row r="126" spans="2:16" ht="14.25" customHeight="1" x14ac:dyDescent="0.2">
      <c r="B126" s="17" t="str">
        <f>IFERROR(Calculations!B126,"")</f>
        <v/>
      </c>
      <c r="C126" s="18" t="str">
        <f>IFERROR(Calculations!C126,"")</f>
        <v/>
      </c>
      <c r="D126" s="23" t="str">
        <f>IFERROR(Calculations!F126,"")</f>
        <v/>
      </c>
      <c r="E126" s="23"/>
      <c r="F126" s="23"/>
      <c r="G126" s="18" t="str">
        <f>IFERROR(Calculations!G126,"")</f>
        <v/>
      </c>
      <c r="H126" s="23" t="str">
        <f>IFERROR(Calculations!H126,"")</f>
        <v/>
      </c>
      <c r="I126" s="23"/>
      <c r="J126" s="23" t="str">
        <f>IFERROR(Calculations!I126,"")</f>
        <v/>
      </c>
      <c r="K126" s="23"/>
      <c r="L126" s="23"/>
      <c r="M126" s="18" t="str">
        <f>IFERROR(Calculations!J126,"")</f>
        <v/>
      </c>
      <c r="N126" s="20" t="str">
        <f>IFERROR(Calculations!K126,"")</f>
        <v/>
      </c>
      <c r="O126" s="21"/>
      <c r="P126" s="22"/>
    </row>
    <row r="127" spans="2:16" ht="14.25" customHeight="1" x14ac:dyDescent="0.2">
      <c r="B127" s="17" t="str">
        <f>IFERROR(Calculations!B127,"")</f>
        <v/>
      </c>
      <c r="C127" s="18" t="str">
        <f>IFERROR(Calculations!C127,"")</f>
        <v/>
      </c>
      <c r="D127" s="23" t="str">
        <f>IFERROR(Calculations!F127,"")</f>
        <v/>
      </c>
      <c r="E127" s="23"/>
      <c r="F127" s="23"/>
      <c r="G127" s="18" t="str">
        <f>IFERROR(Calculations!G127,"")</f>
        <v/>
      </c>
      <c r="H127" s="23" t="str">
        <f>IFERROR(Calculations!H127,"")</f>
        <v/>
      </c>
      <c r="I127" s="23"/>
      <c r="J127" s="23" t="str">
        <f>IFERROR(Calculations!I127,"")</f>
        <v/>
      </c>
      <c r="K127" s="23"/>
      <c r="L127" s="23"/>
      <c r="M127" s="18" t="str">
        <f>IFERROR(Calculations!J127,"")</f>
        <v/>
      </c>
      <c r="N127" s="20" t="str">
        <f>IFERROR(Calculations!K127,"")</f>
        <v/>
      </c>
      <c r="O127" s="21"/>
      <c r="P127" s="22"/>
    </row>
    <row r="128" spans="2:16" ht="14.25" customHeight="1" x14ac:dyDescent="0.2">
      <c r="B128" s="17" t="str">
        <f>IFERROR(Calculations!B128,"")</f>
        <v/>
      </c>
      <c r="C128" s="18" t="str">
        <f>IFERROR(Calculations!C128,"")</f>
        <v/>
      </c>
      <c r="D128" s="23" t="str">
        <f>IFERROR(Calculations!F128,"")</f>
        <v/>
      </c>
      <c r="E128" s="23"/>
      <c r="F128" s="23"/>
      <c r="G128" s="18" t="str">
        <f>IFERROR(Calculations!G128,"")</f>
        <v/>
      </c>
      <c r="H128" s="23" t="str">
        <f>IFERROR(Calculations!H128,"")</f>
        <v/>
      </c>
      <c r="I128" s="23"/>
      <c r="J128" s="23" t="str">
        <f>IFERROR(Calculations!I128,"")</f>
        <v/>
      </c>
      <c r="K128" s="23"/>
      <c r="L128" s="23"/>
      <c r="M128" s="18" t="str">
        <f>IFERROR(Calculations!J128,"")</f>
        <v/>
      </c>
      <c r="N128" s="20" t="str">
        <f>IFERROR(Calculations!K128,"")</f>
        <v/>
      </c>
      <c r="O128" s="21"/>
      <c r="P128" s="22"/>
    </row>
    <row r="129" spans="2:16" ht="14.25" customHeight="1" x14ac:dyDescent="0.2">
      <c r="B129" s="17" t="str">
        <f>IFERROR(Calculations!B129,"")</f>
        <v/>
      </c>
      <c r="C129" s="18" t="str">
        <f>IFERROR(Calculations!C129,"")</f>
        <v/>
      </c>
      <c r="D129" s="23" t="str">
        <f>IFERROR(Calculations!F129,"")</f>
        <v/>
      </c>
      <c r="E129" s="23"/>
      <c r="F129" s="23"/>
      <c r="G129" s="18" t="str">
        <f>IFERROR(Calculations!G129,"")</f>
        <v/>
      </c>
      <c r="H129" s="23" t="str">
        <f>IFERROR(Calculations!H129,"")</f>
        <v/>
      </c>
      <c r="I129" s="23"/>
      <c r="J129" s="23" t="str">
        <f>IFERROR(Calculations!I129,"")</f>
        <v/>
      </c>
      <c r="K129" s="23"/>
      <c r="L129" s="23"/>
      <c r="M129" s="18" t="str">
        <f>IFERROR(Calculations!J129,"")</f>
        <v/>
      </c>
      <c r="N129" s="20" t="str">
        <f>IFERROR(Calculations!K129,"")</f>
        <v/>
      </c>
      <c r="O129" s="21"/>
      <c r="P129" s="22"/>
    </row>
    <row r="130" spans="2:16" ht="14.25" customHeight="1" x14ac:dyDescent="0.2">
      <c r="B130" s="17" t="str">
        <f>IFERROR(Calculations!B130,"")</f>
        <v/>
      </c>
      <c r="C130" s="18" t="str">
        <f>IFERROR(Calculations!C130,"")</f>
        <v/>
      </c>
      <c r="D130" s="23" t="str">
        <f>IFERROR(Calculations!F130,"")</f>
        <v/>
      </c>
      <c r="E130" s="23"/>
      <c r="F130" s="23"/>
      <c r="G130" s="18" t="str">
        <f>IFERROR(Calculations!G130,"")</f>
        <v/>
      </c>
      <c r="H130" s="23" t="str">
        <f>IFERROR(Calculations!H130,"")</f>
        <v/>
      </c>
      <c r="I130" s="23"/>
      <c r="J130" s="23" t="str">
        <f>IFERROR(Calculations!I130,"")</f>
        <v/>
      </c>
      <c r="K130" s="23"/>
      <c r="L130" s="23"/>
      <c r="M130" s="18" t="str">
        <f>IFERROR(Calculations!J130,"")</f>
        <v/>
      </c>
      <c r="N130" s="20" t="str">
        <f>IFERROR(Calculations!K130,"")</f>
        <v/>
      </c>
      <c r="O130" s="21"/>
      <c r="P130" s="22"/>
    </row>
    <row r="131" spans="2:16" ht="14.25" customHeight="1" x14ac:dyDescent="0.2">
      <c r="B131" s="17" t="str">
        <f>IFERROR(Calculations!B131,"")</f>
        <v/>
      </c>
      <c r="C131" s="18" t="str">
        <f>IFERROR(Calculations!C131,"")</f>
        <v/>
      </c>
      <c r="D131" s="23" t="str">
        <f>IFERROR(Calculations!F131,"")</f>
        <v/>
      </c>
      <c r="E131" s="23"/>
      <c r="F131" s="23"/>
      <c r="G131" s="18" t="str">
        <f>IFERROR(Calculations!G131,"")</f>
        <v/>
      </c>
      <c r="H131" s="23" t="str">
        <f>IFERROR(Calculations!H131,"")</f>
        <v/>
      </c>
      <c r="I131" s="23"/>
      <c r="J131" s="23" t="str">
        <f>IFERROR(Calculations!I131,"")</f>
        <v/>
      </c>
      <c r="K131" s="23"/>
      <c r="L131" s="23"/>
      <c r="M131" s="18" t="str">
        <f>IFERROR(Calculations!J131,"")</f>
        <v/>
      </c>
      <c r="N131" s="20" t="str">
        <f>IFERROR(Calculations!K131,"")</f>
        <v/>
      </c>
      <c r="O131" s="21"/>
      <c r="P131" s="22"/>
    </row>
    <row r="132" spans="2:16" ht="14.25" customHeight="1" x14ac:dyDescent="0.2">
      <c r="B132" s="17" t="str">
        <f>IFERROR(Calculations!B132,"")</f>
        <v/>
      </c>
      <c r="C132" s="18" t="str">
        <f>IFERROR(Calculations!C132,"")</f>
        <v/>
      </c>
      <c r="D132" s="23" t="str">
        <f>IFERROR(Calculations!F132,"")</f>
        <v/>
      </c>
      <c r="E132" s="23"/>
      <c r="F132" s="23"/>
      <c r="G132" s="18" t="str">
        <f>IFERROR(Calculations!G132,"")</f>
        <v/>
      </c>
      <c r="H132" s="23" t="str">
        <f>IFERROR(Calculations!H132,"")</f>
        <v/>
      </c>
      <c r="I132" s="23"/>
      <c r="J132" s="23" t="str">
        <f>IFERROR(Calculations!I132,"")</f>
        <v/>
      </c>
      <c r="K132" s="23"/>
      <c r="L132" s="23"/>
      <c r="M132" s="18" t="str">
        <f>IFERROR(Calculations!J132,"")</f>
        <v/>
      </c>
      <c r="N132" s="20" t="str">
        <f>IFERROR(Calculations!K132,"")</f>
        <v/>
      </c>
      <c r="O132" s="21"/>
      <c r="P132" s="22"/>
    </row>
    <row r="133" spans="2:16" ht="14.25" customHeight="1" x14ac:dyDescent="0.2">
      <c r="B133" s="17" t="str">
        <f>IFERROR(Calculations!B133,"")</f>
        <v/>
      </c>
      <c r="C133" s="18" t="str">
        <f>IFERROR(Calculations!C133,"")</f>
        <v/>
      </c>
      <c r="D133" s="23" t="str">
        <f>IFERROR(Calculations!F133,"")</f>
        <v/>
      </c>
      <c r="E133" s="23"/>
      <c r="F133" s="23"/>
      <c r="G133" s="18" t="str">
        <f>IFERROR(Calculations!G133,"")</f>
        <v/>
      </c>
      <c r="H133" s="23" t="str">
        <f>IFERROR(Calculations!H133,"")</f>
        <v/>
      </c>
      <c r="I133" s="23"/>
      <c r="J133" s="23" t="str">
        <f>IFERROR(Calculations!I133,"")</f>
        <v/>
      </c>
      <c r="K133" s="23"/>
      <c r="L133" s="23"/>
      <c r="M133" s="18" t="str">
        <f>IFERROR(Calculations!J133,"")</f>
        <v/>
      </c>
      <c r="N133" s="20" t="str">
        <f>IFERROR(Calculations!K133,"")</f>
        <v/>
      </c>
      <c r="O133" s="21"/>
      <c r="P133" s="22"/>
    </row>
    <row r="134" spans="2:16" ht="14.25" customHeight="1" x14ac:dyDescent="0.2">
      <c r="B134" s="17" t="str">
        <f>IFERROR(Calculations!B134,"")</f>
        <v/>
      </c>
      <c r="C134" s="18" t="str">
        <f>IFERROR(Calculations!C134,"")</f>
        <v/>
      </c>
      <c r="D134" s="23" t="str">
        <f>IFERROR(Calculations!F134,"")</f>
        <v/>
      </c>
      <c r="E134" s="23"/>
      <c r="F134" s="23"/>
      <c r="G134" s="18" t="str">
        <f>IFERROR(Calculations!G134,"")</f>
        <v/>
      </c>
      <c r="H134" s="23" t="str">
        <f>IFERROR(Calculations!H134,"")</f>
        <v/>
      </c>
      <c r="I134" s="23"/>
      <c r="J134" s="23" t="str">
        <f>IFERROR(Calculations!I134,"")</f>
        <v/>
      </c>
      <c r="K134" s="23"/>
      <c r="L134" s="23"/>
      <c r="M134" s="18" t="str">
        <f>IFERROR(Calculations!J134,"")</f>
        <v/>
      </c>
      <c r="N134" s="20" t="str">
        <f>IFERROR(Calculations!K134,"")</f>
        <v/>
      </c>
      <c r="O134" s="21"/>
      <c r="P134" s="22"/>
    </row>
    <row r="135" spans="2:16" ht="14.25" customHeight="1" x14ac:dyDescent="0.2">
      <c r="B135" s="17" t="str">
        <f>IFERROR(Calculations!B135,"")</f>
        <v/>
      </c>
      <c r="C135" s="18" t="str">
        <f>IFERROR(Calculations!C135,"")</f>
        <v/>
      </c>
      <c r="D135" s="23" t="str">
        <f>IFERROR(Calculations!F135,"")</f>
        <v/>
      </c>
      <c r="E135" s="23"/>
      <c r="F135" s="23"/>
      <c r="G135" s="18" t="str">
        <f>IFERROR(Calculations!G135,"")</f>
        <v/>
      </c>
      <c r="H135" s="23" t="str">
        <f>IFERROR(Calculations!H135,"")</f>
        <v/>
      </c>
      <c r="I135" s="23"/>
      <c r="J135" s="23" t="str">
        <f>IFERROR(Calculations!I135,"")</f>
        <v/>
      </c>
      <c r="K135" s="23"/>
      <c r="L135" s="23"/>
      <c r="M135" s="18" t="str">
        <f>IFERROR(Calculations!J135,"")</f>
        <v/>
      </c>
      <c r="N135" s="20" t="str">
        <f>IFERROR(Calculations!K135,"")</f>
        <v/>
      </c>
      <c r="O135" s="21"/>
      <c r="P135" s="22"/>
    </row>
  </sheetData>
  <mergeCells count="400">
    <mergeCell ref="J36:L36"/>
    <mergeCell ref="J37:L37"/>
    <mergeCell ref="J38:L38"/>
    <mergeCell ref="N36:P36"/>
    <mergeCell ref="N37:P37"/>
    <mergeCell ref="N38:P38"/>
    <mergeCell ref="D36:F36"/>
    <mergeCell ref="D37:F37"/>
    <mergeCell ref="D38:F38"/>
    <mergeCell ref="H36:I36"/>
    <mergeCell ref="H37:I37"/>
    <mergeCell ref="H38:I38"/>
    <mergeCell ref="D45:F45"/>
    <mergeCell ref="D46:F46"/>
    <mergeCell ref="D47:F47"/>
    <mergeCell ref="D48:F48"/>
    <mergeCell ref="D49:F49"/>
    <mergeCell ref="D50:F50"/>
    <mergeCell ref="D39:F39"/>
    <mergeCell ref="D40:F40"/>
    <mergeCell ref="D41:F41"/>
    <mergeCell ref="D42:F42"/>
    <mergeCell ref="D43:F43"/>
    <mergeCell ref="D44:F44"/>
    <mergeCell ref="D57:F57"/>
    <mergeCell ref="D58:F58"/>
    <mergeCell ref="D59:F59"/>
    <mergeCell ref="D60:F60"/>
    <mergeCell ref="D61:F61"/>
    <mergeCell ref="D62:F62"/>
    <mergeCell ref="D51:F51"/>
    <mergeCell ref="D52:F52"/>
    <mergeCell ref="D53:F53"/>
    <mergeCell ref="D54:F54"/>
    <mergeCell ref="D55:F55"/>
    <mergeCell ref="D56:F56"/>
    <mergeCell ref="D69:F69"/>
    <mergeCell ref="D70:F70"/>
    <mergeCell ref="D71:F71"/>
    <mergeCell ref="D72:F72"/>
    <mergeCell ref="D73:F73"/>
    <mergeCell ref="D74:F74"/>
    <mergeCell ref="D63:F63"/>
    <mergeCell ref="D64:F64"/>
    <mergeCell ref="D65:F65"/>
    <mergeCell ref="D66:F66"/>
    <mergeCell ref="D67:F67"/>
    <mergeCell ref="D68:F68"/>
    <mergeCell ref="D81:F81"/>
    <mergeCell ref="D82:F82"/>
    <mergeCell ref="D83:F83"/>
    <mergeCell ref="D84:F84"/>
    <mergeCell ref="D85:F85"/>
    <mergeCell ref="D86:F86"/>
    <mergeCell ref="D75:F75"/>
    <mergeCell ref="D76:F76"/>
    <mergeCell ref="D77:F77"/>
    <mergeCell ref="D78:F78"/>
    <mergeCell ref="D79:F79"/>
    <mergeCell ref="D80:F80"/>
    <mergeCell ref="D93:F93"/>
    <mergeCell ref="D94:F94"/>
    <mergeCell ref="D95:F95"/>
    <mergeCell ref="D96:F96"/>
    <mergeCell ref="D97:F97"/>
    <mergeCell ref="D98:F98"/>
    <mergeCell ref="D87:F87"/>
    <mergeCell ref="D88:F88"/>
    <mergeCell ref="D89:F89"/>
    <mergeCell ref="D90:F90"/>
    <mergeCell ref="D91:F91"/>
    <mergeCell ref="D92:F92"/>
    <mergeCell ref="D105:F105"/>
    <mergeCell ref="D106:F106"/>
    <mergeCell ref="D107:F107"/>
    <mergeCell ref="D108:F108"/>
    <mergeCell ref="D109:F109"/>
    <mergeCell ref="D110:F110"/>
    <mergeCell ref="D99:F99"/>
    <mergeCell ref="D100:F100"/>
    <mergeCell ref="D101:F101"/>
    <mergeCell ref="D102:F102"/>
    <mergeCell ref="D103:F103"/>
    <mergeCell ref="D104:F104"/>
    <mergeCell ref="D119:F119"/>
    <mergeCell ref="D120:F120"/>
    <mergeCell ref="D121:F121"/>
    <mergeCell ref="D122:F122"/>
    <mergeCell ref="D111:F111"/>
    <mergeCell ref="D112:F112"/>
    <mergeCell ref="D113:F113"/>
    <mergeCell ref="D114:F114"/>
    <mergeCell ref="D115:F115"/>
    <mergeCell ref="D116:F116"/>
    <mergeCell ref="D135:F135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D129:F129"/>
    <mergeCell ref="D130:F130"/>
    <mergeCell ref="D131:F131"/>
    <mergeCell ref="D132:F132"/>
    <mergeCell ref="D133:F133"/>
    <mergeCell ref="D134:F134"/>
    <mergeCell ref="D123:F123"/>
    <mergeCell ref="D124:F124"/>
    <mergeCell ref="D125:F125"/>
    <mergeCell ref="D126:F126"/>
    <mergeCell ref="D127:F127"/>
    <mergeCell ref="D128:F128"/>
    <mergeCell ref="D117:F117"/>
    <mergeCell ref="D118:F118"/>
    <mergeCell ref="H54:I54"/>
    <mergeCell ref="H55:I55"/>
    <mergeCell ref="H56:I56"/>
    <mergeCell ref="H57:I57"/>
    <mergeCell ref="H58:I58"/>
    <mergeCell ref="H59:I59"/>
    <mergeCell ref="H48:I48"/>
    <mergeCell ref="H49:I49"/>
    <mergeCell ref="H50:I50"/>
    <mergeCell ref="H51:I51"/>
    <mergeCell ref="H52:I52"/>
    <mergeCell ref="H53:I53"/>
    <mergeCell ref="H66:I66"/>
    <mergeCell ref="H67:I67"/>
    <mergeCell ref="H68:I68"/>
    <mergeCell ref="H69:I69"/>
    <mergeCell ref="H70:I70"/>
    <mergeCell ref="H71:I71"/>
    <mergeCell ref="H60:I60"/>
    <mergeCell ref="H61:I61"/>
    <mergeCell ref="H62:I62"/>
    <mergeCell ref="H63:I63"/>
    <mergeCell ref="H64:I64"/>
    <mergeCell ref="H65:I65"/>
    <mergeCell ref="H78:I78"/>
    <mergeCell ref="H79:I79"/>
    <mergeCell ref="H80:I80"/>
    <mergeCell ref="H81:I81"/>
    <mergeCell ref="H82:I82"/>
    <mergeCell ref="H83:I83"/>
    <mergeCell ref="H72:I72"/>
    <mergeCell ref="H73:I73"/>
    <mergeCell ref="H74:I74"/>
    <mergeCell ref="H75:I75"/>
    <mergeCell ref="H76:I76"/>
    <mergeCell ref="H77:I77"/>
    <mergeCell ref="H90:I90"/>
    <mergeCell ref="H91:I91"/>
    <mergeCell ref="H92:I92"/>
    <mergeCell ref="H93:I93"/>
    <mergeCell ref="H94:I94"/>
    <mergeCell ref="H95:I95"/>
    <mergeCell ref="H84:I84"/>
    <mergeCell ref="H85:I85"/>
    <mergeCell ref="H86:I86"/>
    <mergeCell ref="H87:I87"/>
    <mergeCell ref="H88:I88"/>
    <mergeCell ref="H89:I89"/>
    <mergeCell ref="H102:I102"/>
    <mergeCell ref="H103:I103"/>
    <mergeCell ref="H104:I104"/>
    <mergeCell ref="H105:I105"/>
    <mergeCell ref="H106:I106"/>
    <mergeCell ref="H107:I107"/>
    <mergeCell ref="H96:I96"/>
    <mergeCell ref="H97:I97"/>
    <mergeCell ref="H98:I98"/>
    <mergeCell ref="H99:I99"/>
    <mergeCell ref="H100:I100"/>
    <mergeCell ref="H101:I101"/>
    <mergeCell ref="H116:I116"/>
    <mergeCell ref="H117:I117"/>
    <mergeCell ref="H118:I118"/>
    <mergeCell ref="H119:I119"/>
    <mergeCell ref="H108:I108"/>
    <mergeCell ref="H109:I109"/>
    <mergeCell ref="H110:I110"/>
    <mergeCell ref="H111:I111"/>
    <mergeCell ref="H112:I112"/>
    <mergeCell ref="H113:I113"/>
    <mergeCell ref="H132:I132"/>
    <mergeCell ref="H133:I133"/>
    <mergeCell ref="H134:I134"/>
    <mergeCell ref="H135:I135"/>
    <mergeCell ref="J39:L39"/>
    <mergeCell ref="J40:L40"/>
    <mergeCell ref="J41:L41"/>
    <mergeCell ref="J42:L42"/>
    <mergeCell ref="J43:L43"/>
    <mergeCell ref="J44:L44"/>
    <mergeCell ref="H126:I126"/>
    <mergeCell ref="H127:I127"/>
    <mergeCell ref="H128:I128"/>
    <mergeCell ref="H129:I129"/>
    <mergeCell ref="H130:I130"/>
    <mergeCell ref="H131:I131"/>
    <mergeCell ref="H120:I120"/>
    <mergeCell ref="H121:I121"/>
    <mergeCell ref="H122:I122"/>
    <mergeCell ref="H123:I123"/>
    <mergeCell ref="H124:I124"/>
    <mergeCell ref="H125:I125"/>
    <mergeCell ref="H114:I114"/>
    <mergeCell ref="H115:I115"/>
    <mergeCell ref="J51:L51"/>
    <mergeCell ref="J52:L52"/>
    <mergeCell ref="J53:L53"/>
    <mergeCell ref="J54:L54"/>
    <mergeCell ref="J55:L55"/>
    <mergeCell ref="J56:L56"/>
    <mergeCell ref="J45:L45"/>
    <mergeCell ref="J46:L46"/>
    <mergeCell ref="J47:L47"/>
    <mergeCell ref="J48:L48"/>
    <mergeCell ref="J49:L49"/>
    <mergeCell ref="J50:L50"/>
    <mergeCell ref="J63:L63"/>
    <mergeCell ref="J64:L64"/>
    <mergeCell ref="J65:L65"/>
    <mergeCell ref="J66:L66"/>
    <mergeCell ref="J67:L67"/>
    <mergeCell ref="J68:L68"/>
    <mergeCell ref="J57:L57"/>
    <mergeCell ref="J58:L58"/>
    <mergeCell ref="J59:L59"/>
    <mergeCell ref="J60:L60"/>
    <mergeCell ref="J61:L61"/>
    <mergeCell ref="J62:L62"/>
    <mergeCell ref="J75:L75"/>
    <mergeCell ref="J76:L76"/>
    <mergeCell ref="J77:L77"/>
    <mergeCell ref="J78:L78"/>
    <mergeCell ref="J79:L79"/>
    <mergeCell ref="J80:L80"/>
    <mergeCell ref="J69:L69"/>
    <mergeCell ref="J70:L70"/>
    <mergeCell ref="J71:L71"/>
    <mergeCell ref="J72:L72"/>
    <mergeCell ref="J73:L73"/>
    <mergeCell ref="J74:L74"/>
    <mergeCell ref="J87:L87"/>
    <mergeCell ref="J88:L88"/>
    <mergeCell ref="J89:L89"/>
    <mergeCell ref="J90:L90"/>
    <mergeCell ref="J91:L91"/>
    <mergeCell ref="J92:L92"/>
    <mergeCell ref="J81:L81"/>
    <mergeCell ref="J82:L82"/>
    <mergeCell ref="J83:L83"/>
    <mergeCell ref="J84:L84"/>
    <mergeCell ref="J85:L85"/>
    <mergeCell ref="J86:L86"/>
    <mergeCell ref="J99:L99"/>
    <mergeCell ref="J100:L100"/>
    <mergeCell ref="J101:L101"/>
    <mergeCell ref="J102:L102"/>
    <mergeCell ref="J103:L103"/>
    <mergeCell ref="J104:L104"/>
    <mergeCell ref="J93:L93"/>
    <mergeCell ref="J94:L94"/>
    <mergeCell ref="J95:L95"/>
    <mergeCell ref="J96:L96"/>
    <mergeCell ref="J97:L97"/>
    <mergeCell ref="J98:L98"/>
    <mergeCell ref="J111:L111"/>
    <mergeCell ref="J112:L112"/>
    <mergeCell ref="J113:L113"/>
    <mergeCell ref="J114:L114"/>
    <mergeCell ref="J115:L115"/>
    <mergeCell ref="J116:L116"/>
    <mergeCell ref="J105:L105"/>
    <mergeCell ref="J106:L106"/>
    <mergeCell ref="J107:L107"/>
    <mergeCell ref="J108:L108"/>
    <mergeCell ref="J109:L109"/>
    <mergeCell ref="J110:L110"/>
    <mergeCell ref="J125:L125"/>
    <mergeCell ref="J126:L126"/>
    <mergeCell ref="J127:L127"/>
    <mergeCell ref="J128:L128"/>
    <mergeCell ref="J117:L117"/>
    <mergeCell ref="J118:L118"/>
    <mergeCell ref="J119:L119"/>
    <mergeCell ref="J120:L120"/>
    <mergeCell ref="J121:L121"/>
    <mergeCell ref="J122:L122"/>
    <mergeCell ref="N48:P48"/>
    <mergeCell ref="N49:P49"/>
    <mergeCell ref="N50:P50"/>
    <mergeCell ref="N51:P51"/>
    <mergeCell ref="N52:P52"/>
    <mergeCell ref="N53:P53"/>
    <mergeCell ref="J135:L135"/>
    <mergeCell ref="N39:P39"/>
    <mergeCell ref="N40:P40"/>
    <mergeCell ref="N41:P41"/>
    <mergeCell ref="N42:P42"/>
    <mergeCell ref="N43:P43"/>
    <mergeCell ref="N44:P44"/>
    <mergeCell ref="N45:P45"/>
    <mergeCell ref="N46:P46"/>
    <mergeCell ref="N47:P47"/>
    <mergeCell ref="J129:L129"/>
    <mergeCell ref="J130:L130"/>
    <mergeCell ref="J131:L131"/>
    <mergeCell ref="J132:L132"/>
    <mergeCell ref="J133:L133"/>
    <mergeCell ref="J134:L134"/>
    <mergeCell ref="J123:L123"/>
    <mergeCell ref="J124:L124"/>
    <mergeCell ref="N60:P60"/>
    <mergeCell ref="N61:P61"/>
    <mergeCell ref="N62:P62"/>
    <mergeCell ref="N63:P63"/>
    <mergeCell ref="N64:P64"/>
    <mergeCell ref="N65:P65"/>
    <mergeCell ref="N54:P54"/>
    <mergeCell ref="N55:P55"/>
    <mergeCell ref="N56:P56"/>
    <mergeCell ref="N57:P57"/>
    <mergeCell ref="N58:P58"/>
    <mergeCell ref="N59:P59"/>
    <mergeCell ref="N72:P72"/>
    <mergeCell ref="N73:P73"/>
    <mergeCell ref="N74:P74"/>
    <mergeCell ref="N75:P75"/>
    <mergeCell ref="N76:P76"/>
    <mergeCell ref="N77:P77"/>
    <mergeCell ref="N66:P66"/>
    <mergeCell ref="N67:P67"/>
    <mergeCell ref="N68:P68"/>
    <mergeCell ref="N69:P69"/>
    <mergeCell ref="N70:P70"/>
    <mergeCell ref="N71:P71"/>
    <mergeCell ref="N84:P84"/>
    <mergeCell ref="N85:P85"/>
    <mergeCell ref="N86:P86"/>
    <mergeCell ref="N87:P87"/>
    <mergeCell ref="N88:P88"/>
    <mergeCell ref="N89:P89"/>
    <mergeCell ref="N78:P78"/>
    <mergeCell ref="N79:P79"/>
    <mergeCell ref="N80:P80"/>
    <mergeCell ref="N81:P81"/>
    <mergeCell ref="N82:P82"/>
    <mergeCell ref="N83:P83"/>
    <mergeCell ref="N96:P96"/>
    <mergeCell ref="N97:P97"/>
    <mergeCell ref="N98:P98"/>
    <mergeCell ref="N99:P99"/>
    <mergeCell ref="N100:P100"/>
    <mergeCell ref="N101:P101"/>
    <mergeCell ref="N90:P90"/>
    <mergeCell ref="N91:P91"/>
    <mergeCell ref="N92:P92"/>
    <mergeCell ref="N93:P93"/>
    <mergeCell ref="N94:P94"/>
    <mergeCell ref="N95:P95"/>
    <mergeCell ref="N108:P108"/>
    <mergeCell ref="N109:P109"/>
    <mergeCell ref="N110:P110"/>
    <mergeCell ref="N111:P111"/>
    <mergeCell ref="N112:P112"/>
    <mergeCell ref="N113:P113"/>
    <mergeCell ref="N102:P102"/>
    <mergeCell ref="N103:P103"/>
    <mergeCell ref="N104:P104"/>
    <mergeCell ref="N105:P105"/>
    <mergeCell ref="N106:P106"/>
    <mergeCell ref="N107:P107"/>
    <mergeCell ref="N120:P120"/>
    <mergeCell ref="N121:P121"/>
    <mergeCell ref="N122:P122"/>
    <mergeCell ref="N123:P123"/>
    <mergeCell ref="N124:P124"/>
    <mergeCell ref="N125:P125"/>
    <mergeCell ref="N114:P114"/>
    <mergeCell ref="N115:P115"/>
    <mergeCell ref="N116:P116"/>
    <mergeCell ref="N117:P117"/>
    <mergeCell ref="N118:P118"/>
    <mergeCell ref="N119:P119"/>
    <mergeCell ref="N132:P132"/>
    <mergeCell ref="N133:P133"/>
    <mergeCell ref="N134:P134"/>
    <mergeCell ref="N135:P135"/>
    <mergeCell ref="N126:P126"/>
    <mergeCell ref="N127:P127"/>
    <mergeCell ref="N128:P128"/>
    <mergeCell ref="N129:P129"/>
    <mergeCell ref="N130:P130"/>
    <mergeCell ref="N131:P131"/>
  </mergeCells>
  <conditionalFormatting sqref="C36:C135">
    <cfRule type="expression" dxfId="7" priority="2">
      <formula>LEN(C36)*MOD(ROW(C36),2)</formula>
    </cfRule>
  </conditionalFormatting>
  <conditionalFormatting sqref="M36:M135">
    <cfRule type="expression" dxfId="6" priority="8">
      <formula>LEN(M36)*MOD(ROW(M36),2)</formula>
    </cfRule>
  </conditionalFormatting>
  <conditionalFormatting sqref="H36:H135">
    <cfRule type="expression" dxfId="5" priority="5">
      <formula>LEN(H36)*MOD(ROW(H36),2)</formula>
    </cfRule>
  </conditionalFormatting>
  <conditionalFormatting sqref="J36:J135">
    <cfRule type="expression" dxfId="4" priority="7">
      <formula>LEN(J36)*MOD(ROW(J36),2)</formula>
    </cfRule>
  </conditionalFormatting>
  <conditionalFormatting sqref="N36:N135">
    <cfRule type="expression" dxfId="3" priority="9">
      <formula>LEN(N36)*MOD(ROW(N36),2)</formula>
    </cfRule>
  </conditionalFormatting>
  <conditionalFormatting sqref="B36:B135">
    <cfRule type="expression" dxfId="2" priority="1">
      <formula>LEN(B36)*MOD(ROW(B36),2)</formula>
    </cfRule>
  </conditionalFormatting>
  <conditionalFormatting sqref="D36:D135">
    <cfRule type="expression" dxfId="1" priority="3">
      <formula>LEN(D36)*MOD(ROW(D36),2)</formula>
    </cfRule>
  </conditionalFormatting>
  <conditionalFormatting sqref="G36:G135">
    <cfRule type="expression" dxfId="0" priority="4">
      <formula>LEN(G36)*MOD(ROW(G36),2)</formula>
    </cfRule>
  </conditionalFormatting>
  <printOptions horizontalCentered="1"/>
  <pageMargins left="0.4" right="0.4" top="0.3" bottom="0.7" header="0.3" footer="0.3"/>
  <pageSetup scale="93" fitToHeight="0" orientation="landscape" r:id="rId1"/>
  <headerFooter>
    <oddFooter>Page &amp;P of &amp;N</oddFooter>
  </headerFooter>
  <rowBreaks count="1" manualBreakCount="1">
    <brk id="32" max="15" man="1"/>
  </rowBreaks>
  <colBreaks count="1" manualBreakCount="1">
    <brk id="1" max="79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AJ135"/>
  <sheetViews>
    <sheetView showGridLines="0" workbookViewId="0"/>
  </sheetViews>
  <sheetFormatPr defaultRowHeight="12.75" x14ac:dyDescent="0.2"/>
  <cols>
    <col min="1" max="1" width="2.7109375" customWidth="1"/>
    <col min="6" max="6" width="10.85546875" customWidth="1"/>
    <col min="8" max="8" width="14.7109375" customWidth="1"/>
    <col min="9" max="9" width="19.28515625" customWidth="1"/>
    <col min="10" max="10" width="12" customWidth="1"/>
    <col min="11" max="11" width="14.28515625" customWidth="1"/>
    <col min="13" max="14" width="10.85546875" customWidth="1"/>
    <col min="19" max="19" width="11.5703125" customWidth="1"/>
  </cols>
  <sheetData>
    <row r="1" spans="2:34" s="5" customFormat="1" ht="39.75" x14ac:dyDescent="0.2">
      <c r="B1" s="9" t="s">
        <v>51</v>
      </c>
    </row>
    <row r="2" spans="2:34" x14ac:dyDescent="0.2">
      <c r="B2" s="19" t="s">
        <v>52</v>
      </c>
    </row>
    <row r="3" spans="2:34" x14ac:dyDescent="0.2">
      <c r="I3" s="3"/>
      <c r="S3" s="3"/>
      <c r="AD3" s="1"/>
      <c r="AE3" s="3"/>
      <c r="AH3" s="3"/>
    </row>
    <row r="8" spans="2:34" x14ac:dyDescent="0.2">
      <c r="H8">
        <f t="array" ref="H8">INDEX(B36:B135,MATCH(MIN(IF(ISNUMBER(SavingsBalance_RetiredPeriod),IF((SavingsBalance_RetiredPeriod&gt;0),SavingsBalance_RetiredPeriod))),SavingsBalance_RetiredPeriod,0))</f>
        <v>84</v>
      </c>
      <c r="I8" t="s">
        <v>16</v>
      </c>
      <c r="K8" t="s">
        <v>28</v>
      </c>
      <c r="O8" s="2"/>
    </row>
    <row r="9" spans="2:34" x14ac:dyDescent="0.2">
      <c r="G9" t="str">
        <f>TEXT(INDEX(SavingsBalance_RetiredPeriod,PlanYears),"$#,###")</f>
        <v>$25812,641</v>
      </c>
      <c r="H9">
        <f>YourCurrentAge+PlanYears-1</f>
        <v>84</v>
      </c>
      <c r="I9" t="s">
        <v>15</v>
      </c>
      <c r="K9" t="s">
        <v>18</v>
      </c>
    </row>
    <row r="11" spans="2:34" x14ac:dyDescent="0.2">
      <c r="H11">
        <f>INDEX($H$8:$H$9,(INDEX(SavingsBalance_RetiredPeriod,PlanYears)&gt;0)+1)</f>
        <v>84</v>
      </c>
      <c r="I11" t="s">
        <v>19</v>
      </c>
      <c r="K11" t="str">
        <f>REPT(SUBSTITUTE(SUBSTITUTE(K8,"[AGE]",$H$11),"[BALANCE]",$G$9),INDEX(SavingsBalance_RetiredPeriod,PlanYears)&lt;0)</f>
        <v/>
      </c>
      <c r="O11" s="2"/>
    </row>
    <row r="12" spans="2:34" x14ac:dyDescent="0.2">
      <c r="H12">
        <f>INDEX($H$8:$H$9,(INDEX(SavingsBalance_RetiredPeriod,PlanYears)&gt;0)+1)</f>
        <v>84</v>
      </c>
      <c r="I12" t="s">
        <v>20</v>
      </c>
      <c r="K12" t="str">
        <f>REPT(SUBSTITUTE(SUBSTITUTE(K9,"[AGE]",$H$11),"[BALANCE]",$G$9),INDEX(SavingsBalance_RetiredPeriod,PlanYears)&gt;=0)</f>
        <v>Congratulations! Your plan seems to work. At age 84, you will still have a savings balance of $25812,641.</v>
      </c>
    </row>
    <row r="14" spans="2:34" x14ac:dyDescent="0.2">
      <c r="F14" t="s">
        <v>47</v>
      </c>
      <c r="G14" t="b">
        <f>INDEX(SavingsBalance_RetiredPeriod,PlanYears)&gt;=0</f>
        <v>1</v>
      </c>
      <c r="I14" s="7" t="s">
        <v>48</v>
      </c>
      <c r="K14" s="8" t="s">
        <v>49</v>
      </c>
      <c r="M14" s="4"/>
      <c r="O14" s="2"/>
    </row>
    <row r="15" spans="2:34" x14ac:dyDescent="0.2">
      <c r="H15">
        <v>1</v>
      </c>
      <c r="I15" t="str">
        <f>REPT("CONGRATULATIONS!",Success)</f>
        <v>CONGRATULATIONS!</v>
      </c>
      <c r="K15" t="str">
        <f>REPT("OOPS!",Success=FALSE)</f>
        <v/>
      </c>
    </row>
    <row r="16" spans="2:34" x14ac:dyDescent="0.2">
      <c r="H16">
        <v>2</v>
      </c>
      <c r="I16" t="str">
        <f>REPT("At age",Success)</f>
        <v>At age</v>
      </c>
      <c r="K16" t="str">
        <f>REPT("This plan will only provide income to age ",Success=FALSE)</f>
        <v/>
      </c>
    </row>
    <row r="17" spans="8:15" x14ac:dyDescent="0.2">
      <c r="H17">
        <v>3</v>
      </c>
      <c r="I17" t="str">
        <f>REPT(YourCurrentAge+PlanYears-1 &amp; ",",Success)</f>
        <v>84,</v>
      </c>
      <c r="K17" t="str">
        <f>REPT(H8 &amp; ".",Success=FALSE)</f>
        <v/>
      </c>
      <c r="O17" s="2"/>
    </row>
    <row r="18" spans="8:15" x14ac:dyDescent="0.2">
      <c r="H18">
        <v>4</v>
      </c>
      <c r="I18" t="str">
        <f>REPT("you will have a savings balance of",Success)</f>
        <v>you will have a savings balance of</v>
      </c>
      <c r="K18" t="str">
        <f>REPT("You'll need to makes some modifications.",Success=FALSE)</f>
        <v/>
      </c>
    </row>
    <row r="19" spans="8:15" x14ac:dyDescent="0.2">
      <c r="H19">
        <v>5</v>
      </c>
      <c r="I19" t="str">
        <f>REPT(TEXT(INDEX(SavingsBalance_RetiredPeriod,PlanYears),"$#,###."),Success)</f>
        <v>$25,813</v>
      </c>
    </row>
    <row r="20" spans="8:15" x14ac:dyDescent="0.2">
      <c r="I20" s="4"/>
    </row>
    <row r="21" spans="8:15" x14ac:dyDescent="0.2">
      <c r="I21" s="4"/>
    </row>
    <row r="22" spans="8:15" x14ac:dyDescent="0.2">
      <c r="I22" s="4"/>
    </row>
    <row r="23" spans="8:15" x14ac:dyDescent="0.2">
      <c r="I23" s="4"/>
    </row>
    <row r="24" spans="8:15" x14ac:dyDescent="0.2">
      <c r="I24" s="4"/>
    </row>
    <row r="25" spans="8:15" x14ac:dyDescent="0.2">
      <c r="I25" s="4"/>
    </row>
    <row r="26" spans="8:15" x14ac:dyDescent="0.2">
      <c r="I26" s="4"/>
    </row>
    <row r="27" spans="8:15" x14ac:dyDescent="0.2">
      <c r="I27" s="4"/>
    </row>
    <row r="28" spans="8:15" x14ac:dyDescent="0.2">
      <c r="I28" s="4"/>
    </row>
    <row r="30" spans="8:15" x14ac:dyDescent="0.2">
      <c r="I30" s="4"/>
      <c r="O30" s="2"/>
    </row>
    <row r="35" spans="2:36" x14ac:dyDescent="0.2">
      <c r="B35" t="s">
        <v>0</v>
      </c>
      <c r="C35" t="s">
        <v>2</v>
      </c>
      <c r="F35" t="s">
        <v>3</v>
      </c>
      <c r="G35" t="s">
        <v>4</v>
      </c>
      <c r="H35" t="s">
        <v>5</v>
      </c>
      <c r="I35" t="s">
        <v>6</v>
      </c>
      <c r="J35" t="s">
        <v>1</v>
      </c>
      <c r="K35" t="s">
        <v>7</v>
      </c>
      <c r="N35" t="s">
        <v>3</v>
      </c>
      <c r="O35" t="s">
        <v>4</v>
      </c>
      <c r="P35" t="s">
        <v>5</v>
      </c>
      <c r="Q35" t="s">
        <v>6</v>
      </c>
      <c r="R35" t="s">
        <v>1</v>
      </c>
      <c r="S35" t="s">
        <v>7</v>
      </c>
      <c r="V35" t="s">
        <v>3</v>
      </c>
      <c r="W35" t="s">
        <v>4</v>
      </c>
      <c r="X35" t="s">
        <v>5</v>
      </c>
      <c r="Y35" t="s">
        <v>6</v>
      </c>
      <c r="Z35" t="s">
        <v>1</v>
      </c>
      <c r="AA35" t="s">
        <v>7</v>
      </c>
      <c r="AD35" t="s">
        <v>8</v>
      </c>
      <c r="AE35" t="s">
        <v>9</v>
      </c>
      <c r="AH35" t="s">
        <v>14</v>
      </c>
    </row>
    <row r="36" spans="2:36" x14ac:dyDescent="0.2">
      <c r="B36">
        <f>Age</f>
        <v>40</v>
      </c>
      <c r="C36" s="1">
        <f>CurrentAnnualIncome</f>
        <v>50000</v>
      </c>
      <c r="D36" s="1"/>
      <c r="E36" s="1"/>
      <c r="F36" s="1">
        <f>CurrentRetirementSavingsBalance</f>
        <v>60000</v>
      </c>
      <c r="G36" s="1">
        <f>Interest</f>
        <v>3750</v>
      </c>
      <c r="H36" s="1">
        <f>CurrentAnnualSavingsAmount</f>
        <v>15000</v>
      </c>
      <c r="I36" s="1">
        <f>DesiredRetirementIncome</f>
        <v>0</v>
      </c>
      <c r="J36" s="1">
        <f>PensionIncome</f>
        <v>0</v>
      </c>
      <c r="K36" s="1">
        <f>EndBalance</f>
        <v>78750</v>
      </c>
      <c r="N36" s="1">
        <f>CurrentRetirementSavingsBalance</f>
        <v>60000</v>
      </c>
      <c r="O36" s="1">
        <f>Interest_Under</f>
        <v>3150</v>
      </c>
      <c r="P36" s="1">
        <f>CurrentAnnualSavingsAmount_Under</f>
        <v>15000</v>
      </c>
      <c r="Q36" s="1">
        <f>DesiredRetirementIncome</f>
        <v>0</v>
      </c>
      <c r="R36" s="1">
        <f>PensionIncome_Under</f>
        <v>0</v>
      </c>
      <c r="S36" s="1">
        <f>EndBalance</f>
        <v>78150</v>
      </c>
      <c r="V36" s="1">
        <f>CurrentRetirementSavingsBalance</f>
        <v>60000</v>
      </c>
      <c r="W36" s="1">
        <f>Interest_Over</f>
        <v>4350</v>
      </c>
      <c r="X36" s="1">
        <f>CurrentAnnualSavingsAmount_Over</f>
        <v>15000</v>
      </c>
      <c r="Y36" s="1">
        <f>DesiredRetirementIncome</f>
        <v>0</v>
      </c>
      <c r="Z36" s="1">
        <f>PensionIncome_Over</f>
        <v>0</v>
      </c>
      <c r="AA36" s="1">
        <f>EndBalance</f>
        <v>79350</v>
      </c>
      <c r="AD36" s="1">
        <f>IF(Calculations!B36&lt;DesiredRetirementAge,K36,NA())</f>
        <v>78750</v>
      </c>
      <c r="AE36" s="1" t="e">
        <f>IF(Calculations!B36&gt;=(DesiredRetirementAge-1),K36,NA())</f>
        <v>#N/A</v>
      </c>
      <c r="AF36" s="1"/>
      <c r="AH36" s="1">
        <f>AA36-S36</f>
        <v>1200</v>
      </c>
      <c r="AJ36" s="1"/>
    </row>
    <row r="37" spans="2:36" x14ac:dyDescent="0.2">
      <c r="B37">
        <f>Age</f>
        <v>41</v>
      </c>
      <c r="C37" s="1">
        <f>Salary</f>
        <v>51500</v>
      </c>
      <c r="D37" s="1"/>
      <c r="E37" s="1"/>
      <c r="F37" s="1">
        <f>Balance</f>
        <v>78750</v>
      </c>
      <c r="G37" s="1">
        <f>Interest</f>
        <v>4921.875</v>
      </c>
      <c r="H37" s="1">
        <f>YearlySavings</f>
        <v>15000</v>
      </c>
      <c r="I37" s="1">
        <f>DesiredRetirementIncome</f>
        <v>0</v>
      </c>
      <c r="J37" s="1">
        <f>PensionIncome</f>
        <v>0</v>
      </c>
      <c r="K37" s="1">
        <f>EndBalance</f>
        <v>98671.875</v>
      </c>
      <c r="N37" s="1">
        <f>Balance_Under</f>
        <v>78150</v>
      </c>
      <c r="O37" s="1">
        <f>Interest_Under</f>
        <v>4102.875</v>
      </c>
      <c r="P37" s="1">
        <f>YearlySavings_Under</f>
        <v>15000</v>
      </c>
      <c r="Q37" s="1">
        <f>DesiredRetirementIncome</f>
        <v>0</v>
      </c>
      <c r="R37" s="1">
        <f>PensionIncome_Under</f>
        <v>0</v>
      </c>
      <c r="S37" s="1">
        <f>EndBalance</f>
        <v>97252.875</v>
      </c>
      <c r="V37" s="1">
        <f>Balance_Over</f>
        <v>79350</v>
      </c>
      <c r="W37" s="1">
        <f>Interest_Over</f>
        <v>5752.875</v>
      </c>
      <c r="X37" s="1">
        <f>YearlySavings_Over</f>
        <v>15000</v>
      </c>
      <c r="Y37" s="1">
        <f>DesiredRetirementIncome</f>
        <v>0</v>
      </c>
      <c r="Z37" s="1">
        <f>PensionIncome_Over</f>
        <v>0</v>
      </c>
      <c r="AA37" s="1">
        <f>EndBalance</f>
        <v>100102.875</v>
      </c>
      <c r="AD37" s="1">
        <f>IF(Calculations!B37&lt;DesiredRetirementAge,K37,NA())</f>
        <v>98671.875</v>
      </c>
      <c r="AE37" s="1" t="e">
        <f>IF(Calculations!B37&gt;=(DesiredRetirementAge-1),K37,NA())</f>
        <v>#N/A</v>
      </c>
      <c r="AF37" s="1"/>
      <c r="AH37" s="1">
        <f t="shared" ref="AH37:AH100" si="0">AA37-S37</f>
        <v>2850</v>
      </c>
      <c r="AJ37" s="1"/>
    </row>
    <row r="38" spans="2:36" x14ac:dyDescent="0.2">
      <c r="B38">
        <f>Age</f>
        <v>42</v>
      </c>
      <c r="C38" s="1">
        <f>Salary</f>
        <v>53045</v>
      </c>
      <c r="D38" s="1"/>
      <c r="E38" s="1"/>
      <c r="F38" s="1">
        <f>Balance</f>
        <v>98671.875</v>
      </c>
      <c r="G38" s="1">
        <f>Interest</f>
        <v>6166.9921875</v>
      </c>
      <c r="H38" s="1">
        <f>YearlySavings</f>
        <v>15000</v>
      </c>
      <c r="I38" s="1">
        <f>DesiredRetirementIncome</f>
        <v>0</v>
      </c>
      <c r="J38" s="1">
        <f>PensionIncome</f>
        <v>0</v>
      </c>
      <c r="K38" s="1">
        <f>EndBalance</f>
        <v>119838.8671875</v>
      </c>
      <c r="N38" s="1">
        <f>Balance_Under</f>
        <v>97252.875</v>
      </c>
      <c r="O38" s="1">
        <f>Interest_Under</f>
        <v>5105.7759374999996</v>
      </c>
      <c r="P38" s="1">
        <f>YearlySavings_Under</f>
        <v>15000</v>
      </c>
      <c r="Q38" s="1">
        <f>DesiredRetirementIncome</f>
        <v>0</v>
      </c>
      <c r="R38" s="1">
        <f>PensionIncome_Under</f>
        <v>0</v>
      </c>
      <c r="S38" s="1">
        <f>EndBalance</f>
        <v>117358.6509375</v>
      </c>
      <c r="V38" s="1">
        <f>Balance_Over</f>
        <v>100102.875</v>
      </c>
      <c r="W38" s="1">
        <f>Interest_Over</f>
        <v>7257.4584374999995</v>
      </c>
      <c r="X38" s="1">
        <f>YearlySavings_Over</f>
        <v>15000</v>
      </c>
      <c r="Y38" s="1">
        <f>DesiredRetirementIncome</f>
        <v>0</v>
      </c>
      <c r="Z38" s="1">
        <f>PensionIncome_Over</f>
        <v>0</v>
      </c>
      <c r="AA38" s="1">
        <f>EndBalance</f>
        <v>122360.3334375</v>
      </c>
      <c r="AD38" s="1">
        <f>IF(Calculations!B38&lt;DesiredRetirementAge,K38,NA())</f>
        <v>119838.8671875</v>
      </c>
      <c r="AE38" s="1" t="e">
        <f>IF(Calculations!B38&gt;=(DesiredRetirementAge-1),K38,NA())</f>
        <v>#N/A</v>
      </c>
      <c r="AF38" s="1"/>
      <c r="AH38" s="1">
        <f t="shared" si="0"/>
        <v>5001.6824999999953</v>
      </c>
      <c r="AJ38" s="1"/>
    </row>
    <row r="39" spans="2:36" x14ac:dyDescent="0.2">
      <c r="B39">
        <f>Age</f>
        <v>43</v>
      </c>
      <c r="C39" s="1">
        <f>Salary</f>
        <v>54636.35</v>
      </c>
      <c r="D39" s="1"/>
      <c r="E39" s="1"/>
      <c r="F39" s="1">
        <f>Balance</f>
        <v>119838.8671875</v>
      </c>
      <c r="G39" s="1">
        <f>Interest</f>
        <v>7489.92919921875</v>
      </c>
      <c r="H39" s="1">
        <f>YearlySavings</f>
        <v>15000</v>
      </c>
      <c r="I39" s="1">
        <f>DesiredRetirementIncome</f>
        <v>0</v>
      </c>
      <c r="J39" s="1">
        <f>PensionIncome</f>
        <v>0</v>
      </c>
      <c r="K39" s="1">
        <f>EndBalance</f>
        <v>142328.79638671875</v>
      </c>
      <c r="N39" s="1">
        <f>Balance_Under</f>
        <v>117358.6509375</v>
      </c>
      <c r="O39" s="1">
        <f>Interest_Under</f>
        <v>6161.3291742187503</v>
      </c>
      <c r="P39" s="1">
        <f>YearlySavings_Under</f>
        <v>15000</v>
      </c>
      <c r="Q39" s="1">
        <f>DesiredRetirementIncome</f>
        <v>0</v>
      </c>
      <c r="R39" s="1">
        <f>PensionIncome_Under</f>
        <v>0</v>
      </c>
      <c r="S39" s="1">
        <f>EndBalance</f>
        <v>138519.98011171876</v>
      </c>
      <c r="V39" s="1">
        <f>Balance_Over</f>
        <v>122360.3334375</v>
      </c>
      <c r="W39" s="1">
        <f>Interest_Over</f>
        <v>8871.1241742187485</v>
      </c>
      <c r="X39" s="1">
        <f>YearlySavings_Over</f>
        <v>15000</v>
      </c>
      <c r="Y39" s="1">
        <f>DesiredRetirementIncome</f>
        <v>0</v>
      </c>
      <c r="Z39" s="1">
        <f>PensionIncome_Over</f>
        <v>0</v>
      </c>
      <c r="AA39" s="1">
        <f>EndBalance</f>
        <v>146231.45761171874</v>
      </c>
      <c r="AD39" s="1">
        <f>IF(Calculations!B39&lt;DesiredRetirementAge,K39,NA())</f>
        <v>142328.79638671875</v>
      </c>
      <c r="AE39" s="1" t="e">
        <f>IF(Calculations!B39&gt;=(DesiredRetirementAge-1),K39,NA())</f>
        <v>#N/A</v>
      </c>
      <c r="AF39" s="1"/>
      <c r="AH39" s="1">
        <f t="shared" si="0"/>
        <v>7711.477499999979</v>
      </c>
      <c r="AJ39" s="1"/>
    </row>
    <row r="40" spans="2:36" x14ac:dyDescent="0.2">
      <c r="B40">
        <f>Age</f>
        <v>44</v>
      </c>
      <c r="C40" s="1">
        <f>Salary</f>
        <v>56275.440499999997</v>
      </c>
      <c r="D40" s="1"/>
      <c r="E40" s="1"/>
      <c r="F40" s="1">
        <f>Balance</f>
        <v>142328.79638671875</v>
      </c>
      <c r="G40" s="1">
        <f>Interest</f>
        <v>8895.5497741699219</v>
      </c>
      <c r="H40" s="1">
        <f>YearlySavings</f>
        <v>15000</v>
      </c>
      <c r="I40" s="1">
        <f>DesiredRetirementIncome</f>
        <v>0</v>
      </c>
      <c r="J40" s="1">
        <f>PensionIncome</f>
        <v>0</v>
      </c>
      <c r="K40" s="1">
        <f>EndBalance</f>
        <v>166224.34616088867</v>
      </c>
      <c r="N40" s="1">
        <f>Balance_Under</f>
        <v>138519.98011171876</v>
      </c>
      <c r="O40" s="1">
        <f>Interest_Under</f>
        <v>7272.2989558652343</v>
      </c>
      <c r="P40" s="1">
        <f>YearlySavings_Under</f>
        <v>15000</v>
      </c>
      <c r="Q40" s="1">
        <f>DesiredRetirementIncome</f>
        <v>0</v>
      </c>
      <c r="R40" s="1">
        <f>PensionIncome_Under</f>
        <v>0</v>
      </c>
      <c r="S40" s="1">
        <f>EndBalance</f>
        <v>160792.27906758399</v>
      </c>
      <c r="V40" s="1">
        <f>Balance_Over</f>
        <v>146231.45761171874</v>
      </c>
      <c r="W40" s="1">
        <f>Interest_Over</f>
        <v>10601.780676849608</v>
      </c>
      <c r="X40" s="1">
        <f>YearlySavings_Over</f>
        <v>15000</v>
      </c>
      <c r="Y40" s="1">
        <f>DesiredRetirementIncome</f>
        <v>0</v>
      </c>
      <c r="Z40" s="1">
        <f>PensionIncome_Over</f>
        <v>0</v>
      </c>
      <c r="AA40" s="1">
        <f>EndBalance</f>
        <v>171833.23828856833</v>
      </c>
      <c r="AD40" s="1">
        <f>IF(Calculations!B40&lt;DesiredRetirementAge,K40,NA())</f>
        <v>166224.34616088867</v>
      </c>
      <c r="AE40" s="1" t="e">
        <f>IF(Calculations!B40&gt;=(DesiredRetirementAge-1),K40,NA())</f>
        <v>#N/A</v>
      </c>
      <c r="AF40" s="1"/>
      <c r="AH40" s="1">
        <f t="shared" si="0"/>
        <v>11040.959220984339</v>
      </c>
      <c r="AJ40" s="1"/>
    </row>
    <row r="41" spans="2:36" x14ac:dyDescent="0.2">
      <c r="B41">
        <f>Age</f>
        <v>45</v>
      </c>
      <c r="C41" s="1">
        <f>Salary</f>
        <v>57963.703714999996</v>
      </c>
      <c r="D41" s="1"/>
      <c r="E41" s="1"/>
      <c r="F41" s="1">
        <f>Balance</f>
        <v>166224.34616088867</v>
      </c>
      <c r="G41" s="1">
        <f>Interest</f>
        <v>10389.021635055542</v>
      </c>
      <c r="H41" s="1">
        <f>YearlySavings</f>
        <v>15000</v>
      </c>
      <c r="I41" s="1">
        <f>DesiredRetirementIncome</f>
        <v>0</v>
      </c>
      <c r="J41" s="1">
        <f>PensionIncome</f>
        <v>0</v>
      </c>
      <c r="K41" s="1">
        <f>EndBalance</f>
        <v>191613.36779594421</v>
      </c>
      <c r="N41" s="1">
        <f>Balance_Under</f>
        <v>160792.27906758399</v>
      </c>
      <c r="O41" s="1">
        <f>Interest_Under</f>
        <v>8441.594651048159</v>
      </c>
      <c r="P41" s="1">
        <f>YearlySavings_Under</f>
        <v>15000</v>
      </c>
      <c r="Q41" s="1">
        <f>DesiredRetirementIncome</f>
        <v>0</v>
      </c>
      <c r="R41" s="1">
        <f>PensionIncome_Under</f>
        <v>0</v>
      </c>
      <c r="S41" s="1">
        <f>EndBalance</f>
        <v>184233.87371863215</v>
      </c>
      <c r="V41" s="1">
        <f>Balance_Over</f>
        <v>171833.23828856833</v>
      </c>
      <c r="W41" s="1">
        <f>Interest_Over</f>
        <v>12457.909775921204</v>
      </c>
      <c r="X41" s="1">
        <f>YearlySavings_Over</f>
        <v>15000</v>
      </c>
      <c r="Y41" s="1">
        <f>DesiredRetirementIncome</f>
        <v>0</v>
      </c>
      <c r="Z41" s="1">
        <f>PensionIncome_Over</f>
        <v>0</v>
      </c>
      <c r="AA41" s="1">
        <f>EndBalance</f>
        <v>199291.14806448953</v>
      </c>
      <c r="AD41" s="1">
        <f>IF(Calculations!B41&lt;DesiredRetirementAge,K41,NA())</f>
        <v>191613.36779594421</v>
      </c>
      <c r="AE41" s="1" t="e">
        <f>IF(Calculations!B41&gt;=(DesiredRetirementAge-1),K41,NA())</f>
        <v>#N/A</v>
      </c>
      <c r="AF41" s="1"/>
      <c r="AH41" s="1">
        <f t="shared" si="0"/>
        <v>15057.274345857382</v>
      </c>
      <c r="AJ41" s="1"/>
    </row>
    <row r="42" spans="2:36" x14ac:dyDescent="0.2">
      <c r="B42">
        <f>Age</f>
        <v>46</v>
      </c>
      <c r="C42" s="1">
        <f>Salary</f>
        <v>59702.614826449993</v>
      </c>
      <c r="D42" s="1"/>
      <c r="E42" s="1"/>
      <c r="F42" s="1">
        <f>Balance</f>
        <v>191613.36779594421</v>
      </c>
      <c r="G42" s="1">
        <f>Interest</f>
        <v>11975.835487246513</v>
      </c>
      <c r="H42" s="1">
        <f>YearlySavings</f>
        <v>15000</v>
      </c>
      <c r="I42" s="1">
        <f>DesiredRetirementIncome</f>
        <v>0</v>
      </c>
      <c r="J42" s="1">
        <f>PensionIncome</f>
        <v>0</v>
      </c>
      <c r="K42" s="1">
        <f>EndBalance</f>
        <v>218589.20328319073</v>
      </c>
      <c r="N42" s="1">
        <f>Balance_Under</f>
        <v>184233.87371863215</v>
      </c>
      <c r="O42" s="1">
        <f>Interest_Under</f>
        <v>9672.2783702281868</v>
      </c>
      <c r="P42" s="1">
        <f>YearlySavings_Under</f>
        <v>15000</v>
      </c>
      <c r="Q42" s="1">
        <f>DesiredRetirementIncome</f>
        <v>0</v>
      </c>
      <c r="R42" s="1">
        <f>PensionIncome_Under</f>
        <v>0</v>
      </c>
      <c r="S42" s="1">
        <f>EndBalance</f>
        <v>208906.15208886034</v>
      </c>
      <c r="V42" s="1">
        <f>Balance_Over</f>
        <v>199291.14806448953</v>
      </c>
      <c r="W42" s="1">
        <f>Interest_Over</f>
        <v>14448.60823467549</v>
      </c>
      <c r="X42" s="1">
        <f>YearlySavings_Over</f>
        <v>15000</v>
      </c>
      <c r="Y42" s="1">
        <f>DesiredRetirementIncome</f>
        <v>0</v>
      </c>
      <c r="Z42" s="1">
        <f>PensionIncome_Over</f>
        <v>0</v>
      </c>
      <c r="AA42" s="1">
        <f>EndBalance</f>
        <v>228739.75629916502</v>
      </c>
      <c r="AD42" s="1">
        <f>IF(Calculations!B42&lt;DesiredRetirementAge,K42,NA())</f>
        <v>218589.20328319073</v>
      </c>
      <c r="AE42" s="1" t="e">
        <f>IF(Calculations!B42&gt;=(DesiredRetirementAge-1),K42,NA())</f>
        <v>#N/A</v>
      </c>
      <c r="AF42" s="1"/>
      <c r="AH42" s="1">
        <f t="shared" si="0"/>
        <v>19833.604210304678</v>
      </c>
      <c r="AJ42" s="1"/>
    </row>
    <row r="43" spans="2:36" x14ac:dyDescent="0.2">
      <c r="B43">
        <f>Age</f>
        <v>47</v>
      </c>
      <c r="C43" s="1">
        <f>Salary</f>
        <v>61493.693271243494</v>
      </c>
      <c r="D43" s="1"/>
      <c r="E43" s="1"/>
      <c r="F43" s="1">
        <f>Balance</f>
        <v>218589.20328319073</v>
      </c>
      <c r="G43" s="1">
        <f>Interest</f>
        <v>13661.82520519942</v>
      </c>
      <c r="H43" s="1">
        <f>YearlySavings</f>
        <v>15000</v>
      </c>
      <c r="I43" s="1">
        <f>DesiredRetirementIncome</f>
        <v>0</v>
      </c>
      <c r="J43" s="1">
        <f>PensionIncome</f>
        <v>0</v>
      </c>
      <c r="K43" s="1">
        <f>EndBalance</f>
        <v>247251.02848839015</v>
      </c>
      <c r="N43" s="1">
        <f>Balance_Under</f>
        <v>208906.15208886034</v>
      </c>
      <c r="O43" s="1">
        <f>Interest_Under</f>
        <v>10967.572984665167</v>
      </c>
      <c r="P43" s="1">
        <f>YearlySavings_Under</f>
        <v>15000</v>
      </c>
      <c r="Q43" s="1">
        <f>DesiredRetirementIncome</f>
        <v>0</v>
      </c>
      <c r="R43" s="1">
        <f>PensionIncome_Under</f>
        <v>0</v>
      </c>
      <c r="S43" s="1">
        <f>EndBalance</f>
        <v>234873.72507352551</v>
      </c>
      <c r="V43" s="1">
        <f>Balance_Over</f>
        <v>228739.75629916502</v>
      </c>
      <c r="W43" s="1">
        <f>Interest_Over</f>
        <v>16583.632331689463</v>
      </c>
      <c r="X43" s="1">
        <f>YearlySavings_Over</f>
        <v>15000</v>
      </c>
      <c r="Y43" s="1">
        <f>DesiredRetirementIncome</f>
        <v>0</v>
      </c>
      <c r="Z43" s="1">
        <f>PensionIncome_Over</f>
        <v>0</v>
      </c>
      <c r="AA43" s="1">
        <f>EndBalance</f>
        <v>260323.38863085449</v>
      </c>
      <c r="AD43" s="1">
        <f>IF(Calculations!B43&lt;DesiredRetirementAge,K43,NA())</f>
        <v>247251.02848839015</v>
      </c>
      <c r="AE43" s="1" t="e">
        <f>IF(Calculations!B43&gt;=(DesiredRetirementAge-1),K43,NA())</f>
        <v>#N/A</v>
      </c>
      <c r="AF43" s="1"/>
      <c r="AH43" s="1">
        <f t="shared" si="0"/>
        <v>25449.663557328982</v>
      </c>
      <c r="AJ43" s="1"/>
    </row>
    <row r="44" spans="2:36" x14ac:dyDescent="0.2">
      <c r="B44">
        <f>Age</f>
        <v>48</v>
      </c>
      <c r="C44" s="1">
        <f>Salary</f>
        <v>63338.504069380797</v>
      </c>
      <c r="D44" s="1"/>
      <c r="E44" s="1"/>
      <c r="F44" s="1">
        <f>Balance</f>
        <v>247251.02848839015</v>
      </c>
      <c r="G44" s="1">
        <f>Interest</f>
        <v>15453.189280524384</v>
      </c>
      <c r="H44" s="1">
        <f>YearlySavings</f>
        <v>15000</v>
      </c>
      <c r="I44" s="1">
        <f>DesiredRetirementIncome</f>
        <v>0</v>
      </c>
      <c r="J44" s="1">
        <f>PensionIncome</f>
        <v>0</v>
      </c>
      <c r="K44" s="1">
        <f>EndBalance</f>
        <v>277704.21776891453</v>
      </c>
      <c r="N44" s="1">
        <f>Balance_Under</f>
        <v>234873.72507352551</v>
      </c>
      <c r="O44" s="1">
        <f>Interest_Under</f>
        <v>12330.870566360089</v>
      </c>
      <c r="P44" s="1">
        <f>YearlySavings_Under</f>
        <v>15000</v>
      </c>
      <c r="Q44" s="1">
        <f>DesiredRetirementIncome</f>
        <v>0</v>
      </c>
      <c r="R44" s="1">
        <f>PensionIncome_Under</f>
        <v>0</v>
      </c>
      <c r="S44" s="1">
        <f>EndBalance</f>
        <v>262204.59563988564</v>
      </c>
      <c r="V44" s="1">
        <f>Balance_Over</f>
        <v>260323.38863085449</v>
      </c>
      <c r="W44" s="1">
        <f>Interest_Over</f>
        <v>18873.445675736948</v>
      </c>
      <c r="X44" s="1">
        <f>YearlySavings_Over</f>
        <v>15000</v>
      </c>
      <c r="Y44" s="1">
        <f>DesiredRetirementIncome</f>
        <v>0</v>
      </c>
      <c r="Z44" s="1">
        <f>PensionIncome_Over</f>
        <v>0</v>
      </c>
      <c r="AA44" s="1">
        <f>EndBalance</f>
        <v>294196.83430659142</v>
      </c>
      <c r="AD44" s="1">
        <f>IF(Calculations!B44&lt;DesiredRetirementAge,K44,NA())</f>
        <v>277704.21776891453</v>
      </c>
      <c r="AE44" s="1" t="e">
        <f>IF(Calculations!B44&gt;=(DesiredRetirementAge-1),K44,NA())</f>
        <v>#N/A</v>
      </c>
      <c r="AF44" s="1"/>
      <c r="AH44" s="1">
        <f t="shared" si="0"/>
        <v>31992.238666705787</v>
      </c>
      <c r="AJ44" s="1"/>
    </row>
    <row r="45" spans="2:36" x14ac:dyDescent="0.2">
      <c r="B45">
        <f>Age</f>
        <v>49</v>
      </c>
      <c r="C45" s="1">
        <f>Salary</f>
        <v>65238.659191462219</v>
      </c>
      <c r="D45" s="1"/>
      <c r="E45" s="1"/>
      <c r="F45" s="1">
        <f>Balance</f>
        <v>277704.21776891453</v>
      </c>
      <c r="G45" s="1">
        <f>Interest</f>
        <v>17356.513610557158</v>
      </c>
      <c r="H45" s="1">
        <f>YearlySavings</f>
        <v>15000</v>
      </c>
      <c r="I45" s="1">
        <f>DesiredRetirementIncome</f>
        <v>0</v>
      </c>
      <c r="J45" s="1">
        <f>PensionIncome</f>
        <v>0</v>
      </c>
      <c r="K45" s="1">
        <f>EndBalance</f>
        <v>310060.73137947172</v>
      </c>
      <c r="N45" s="1">
        <f>Balance_Under</f>
        <v>262204.59563988564</v>
      </c>
      <c r="O45" s="1">
        <f>Interest_Under</f>
        <v>13765.741271093995</v>
      </c>
      <c r="P45" s="1">
        <f>YearlySavings_Under</f>
        <v>15000</v>
      </c>
      <c r="Q45" s="1">
        <f>DesiredRetirementIncome</f>
        <v>0</v>
      </c>
      <c r="R45" s="1">
        <f>PensionIncome_Under</f>
        <v>0</v>
      </c>
      <c r="S45" s="1">
        <f>EndBalance</f>
        <v>290970.33691097965</v>
      </c>
      <c r="V45" s="1">
        <f>Balance_Over</f>
        <v>294196.83430659142</v>
      </c>
      <c r="W45" s="1">
        <f>Interest_Over</f>
        <v>21329.270487227877</v>
      </c>
      <c r="X45" s="1">
        <f>YearlySavings_Over</f>
        <v>15000</v>
      </c>
      <c r="Y45" s="1">
        <f>DesiredRetirementIncome</f>
        <v>0</v>
      </c>
      <c r="Z45" s="1">
        <f>PensionIncome_Over</f>
        <v>0</v>
      </c>
      <c r="AA45" s="1">
        <f>EndBalance</f>
        <v>330526.10479381931</v>
      </c>
      <c r="AD45" s="1">
        <f>IF(Calculations!B45&lt;DesiredRetirementAge,K45,NA())</f>
        <v>310060.73137947172</v>
      </c>
      <c r="AE45" s="1" t="e">
        <f>IF(Calculations!B45&gt;=(DesiredRetirementAge-1),K45,NA())</f>
        <v>#N/A</v>
      </c>
      <c r="AF45" s="1"/>
      <c r="AH45" s="1">
        <f t="shared" si="0"/>
        <v>39555.76788283966</v>
      </c>
      <c r="AJ45" s="1"/>
    </row>
    <row r="46" spans="2:36" x14ac:dyDescent="0.2">
      <c r="B46">
        <f>Age</f>
        <v>50</v>
      </c>
      <c r="C46" s="1">
        <f>Salary</f>
        <v>67195.818967206083</v>
      </c>
      <c r="D46" s="1"/>
      <c r="E46" s="1"/>
      <c r="F46" s="1">
        <f>Balance</f>
        <v>310060.73137947172</v>
      </c>
      <c r="G46" s="1">
        <f>Interest</f>
        <v>19378.795711216982</v>
      </c>
      <c r="H46" s="1">
        <f>YearlySavings</f>
        <v>15000</v>
      </c>
      <c r="I46" s="1">
        <f>DesiredRetirementIncome</f>
        <v>0</v>
      </c>
      <c r="J46" s="1">
        <f>PensionIncome</f>
        <v>0</v>
      </c>
      <c r="K46" s="1">
        <f>EndBalance</f>
        <v>344439.5270906887</v>
      </c>
      <c r="N46" s="1">
        <f>Balance_Under</f>
        <v>290970.33691097965</v>
      </c>
      <c r="O46" s="1">
        <f>Interest_Under</f>
        <v>15275.942687826431</v>
      </c>
      <c r="P46" s="1">
        <f>YearlySavings_Under</f>
        <v>15000</v>
      </c>
      <c r="Q46" s="1">
        <f>DesiredRetirementIncome</f>
        <v>0</v>
      </c>
      <c r="R46" s="1">
        <f>PensionIncome_Under</f>
        <v>0</v>
      </c>
      <c r="S46" s="1">
        <f>EndBalance</f>
        <v>321246.27959880605</v>
      </c>
      <c r="V46" s="1">
        <f>Balance_Over</f>
        <v>330526.10479381931</v>
      </c>
      <c r="W46" s="1">
        <f>Interest_Over</f>
        <v>23963.142597551898</v>
      </c>
      <c r="X46" s="1">
        <f>YearlySavings_Over</f>
        <v>15000</v>
      </c>
      <c r="Y46" s="1">
        <f>DesiredRetirementIncome</f>
        <v>0</v>
      </c>
      <c r="Z46" s="1">
        <f>PensionIncome_Over</f>
        <v>0</v>
      </c>
      <c r="AA46" s="1">
        <f>EndBalance</f>
        <v>369489.24739137123</v>
      </c>
      <c r="AD46" s="1">
        <f>IF(Calculations!B46&lt;DesiredRetirementAge,K46,NA())</f>
        <v>344439.5270906887</v>
      </c>
      <c r="AE46" s="1" t="e">
        <f>IF(Calculations!B46&gt;=(DesiredRetirementAge-1),K46,NA())</f>
        <v>#N/A</v>
      </c>
      <c r="AF46" s="1"/>
      <c r="AH46" s="1">
        <f t="shared" si="0"/>
        <v>48242.967792565178</v>
      </c>
      <c r="AJ46" s="1"/>
    </row>
    <row r="47" spans="2:36" x14ac:dyDescent="0.2">
      <c r="B47">
        <f>Age</f>
        <v>51</v>
      </c>
      <c r="C47" s="1">
        <f>Salary</f>
        <v>69211.693536222272</v>
      </c>
      <c r="D47" s="1"/>
      <c r="E47" s="1"/>
      <c r="F47" s="1">
        <f>Balance</f>
        <v>344439.5270906887</v>
      </c>
      <c r="G47" s="1">
        <f>Interest</f>
        <v>21527.470443168044</v>
      </c>
      <c r="H47" s="1">
        <f>YearlySavings</f>
        <v>15000</v>
      </c>
      <c r="I47" s="1">
        <f>DesiredRetirementIncome</f>
        <v>0</v>
      </c>
      <c r="J47" s="1">
        <f>PensionIncome</f>
        <v>0</v>
      </c>
      <c r="K47" s="1">
        <f>EndBalance</f>
        <v>380966.99753385677</v>
      </c>
      <c r="N47" s="1">
        <f>Balance_Under</f>
        <v>321246.27959880605</v>
      </c>
      <c r="O47" s="1">
        <f>Interest_Under</f>
        <v>16865.429678937318</v>
      </c>
      <c r="P47" s="1">
        <f>YearlySavings_Under</f>
        <v>15000</v>
      </c>
      <c r="Q47" s="1">
        <f>DesiredRetirementIncome</f>
        <v>0</v>
      </c>
      <c r="R47" s="1">
        <f>PensionIncome_Under</f>
        <v>0</v>
      </c>
      <c r="S47" s="1">
        <f>EndBalance</f>
        <v>353111.70927774336</v>
      </c>
      <c r="V47" s="1">
        <f>Balance_Over</f>
        <v>369489.24739137123</v>
      </c>
      <c r="W47" s="1">
        <f>Interest_Over</f>
        <v>26787.970435874413</v>
      </c>
      <c r="X47" s="1">
        <f>YearlySavings_Over</f>
        <v>15000</v>
      </c>
      <c r="Y47" s="1">
        <f>DesiredRetirementIncome</f>
        <v>0</v>
      </c>
      <c r="Z47" s="1">
        <f>PensionIncome_Over</f>
        <v>0</v>
      </c>
      <c r="AA47" s="1">
        <f>EndBalance</f>
        <v>411277.21782724565</v>
      </c>
      <c r="AD47" s="1">
        <f>IF(Calculations!B47&lt;DesiredRetirementAge,K47,NA())</f>
        <v>380966.99753385677</v>
      </c>
      <c r="AE47" s="1" t="e">
        <f>IF(Calculations!B47&gt;=(DesiredRetirementAge-1),K47,NA())</f>
        <v>#N/A</v>
      </c>
      <c r="AF47" s="1"/>
      <c r="AH47" s="1">
        <f t="shared" si="0"/>
        <v>58165.508549502294</v>
      </c>
      <c r="AJ47" s="1"/>
    </row>
    <row r="48" spans="2:36" x14ac:dyDescent="0.2">
      <c r="B48">
        <f>Age</f>
        <v>52</v>
      </c>
      <c r="C48" s="1">
        <f>Salary</f>
        <v>71288.044342308945</v>
      </c>
      <c r="D48" s="1"/>
      <c r="E48" s="1"/>
      <c r="F48" s="1">
        <f>Balance</f>
        <v>380966.99753385677</v>
      </c>
      <c r="G48" s="1">
        <f>Interest</f>
        <v>23810.437345866048</v>
      </c>
      <c r="H48" s="1">
        <f>YearlySavings</f>
        <v>15000</v>
      </c>
      <c r="I48" s="1">
        <f>DesiredRetirementIncome</f>
        <v>0</v>
      </c>
      <c r="J48" s="1">
        <f>PensionIncome</f>
        <v>0</v>
      </c>
      <c r="K48" s="1">
        <f>EndBalance</f>
        <v>419777.43487972283</v>
      </c>
      <c r="N48" s="1">
        <f>Balance_Under</f>
        <v>353111.70927774336</v>
      </c>
      <c r="O48" s="1">
        <f>Interest_Under</f>
        <v>18538.364737081527</v>
      </c>
      <c r="P48" s="1">
        <f>YearlySavings_Under</f>
        <v>15000</v>
      </c>
      <c r="Q48" s="1">
        <f>DesiredRetirementIncome</f>
        <v>0</v>
      </c>
      <c r="R48" s="1">
        <f>PensionIncome_Under</f>
        <v>0</v>
      </c>
      <c r="S48" s="1">
        <f>EndBalance</f>
        <v>386650.07401482487</v>
      </c>
      <c r="V48" s="1">
        <f>Balance_Over</f>
        <v>411277.21782724565</v>
      </c>
      <c r="W48" s="1">
        <f>Interest_Over</f>
        <v>29817.598292475308</v>
      </c>
      <c r="X48" s="1">
        <f>YearlySavings_Over</f>
        <v>15000</v>
      </c>
      <c r="Y48" s="1">
        <f>DesiredRetirementIncome</f>
        <v>0</v>
      </c>
      <c r="Z48" s="1">
        <f>PensionIncome_Over</f>
        <v>0</v>
      </c>
      <c r="AA48" s="1">
        <f>EndBalance</f>
        <v>456094.81611972098</v>
      </c>
      <c r="AD48" s="1">
        <f>IF(Calculations!B48&lt;DesiredRetirementAge,K48,NA())</f>
        <v>419777.43487972283</v>
      </c>
      <c r="AE48" s="1" t="e">
        <f>IF(Calculations!B48&gt;=(DesiredRetirementAge-1),K48,NA())</f>
        <v>#N/A</v>
      </c>
      <c r="AF48" s="1"/>
      <c r="AH48" s="1">
        <f t="shared" si="0"/>
        <v>69444.742104896111</v>
      </c>
      <c r="AJ48" s="1"/>
    </row>
    <row r="49" spans="2:36" x14ac:dyDescent="0.2">
      <c r="B49">
        <f>Age</f>
        <v>53</v>
      </c>
      <c r="C49" s="1">
        <f>Salary</f>
        <v>73426.685672578213</v>
      </c>
      <c r="D49" s="1"/>
      <c r="E49" s="1"/>
      <c r="F49" s="1">
        <f>Balance</f>
        <v>419777.43487972283</v>
      </c>
      <c r="G49" s="1">
        <f>Interest</f>
        <v>26236.089679982677</v>
      </c>
      <c r="H49" s="1">
        <f>YearlySavings</f>
        <v>15000</v>
      </c>
      <c r="I49" s="1">
        <f>DesiredRetirementIncome</f>
        <v>0</v>
      </c>
      <c r="J49" s="1">
        <f>PensionIncome</f>
        <v>0</v>
      </c>
      <c r="K49" s="1">
        <f>EndBalance</f>
        <v>461013.52455970552</v>
      </c>
      <c r="N49" s="1">
        <f>Balance_Under</f>
        <v>386650.07401482487</v>
      </c>
      <c r="O49" s="1">
        <f>Interest_Under</f>
        <v>20299.128885778304</v>
      </c>
      <c r="P49" s="1">
        <f>YearlySavings_Under</f>
        <v>15000</v>
      </c>
      <c r="Q49" s="1">
        <f>DesiredRetirementIncome</f>
        <v>0</v>
      </c>
      <c r="R49" s="1">
        <f>PensionIncome_Under</f>
        <v>0</v>
      </c>
      <c r="S49" s="1">
        <f>EndBalance</f>
        <v>421949.20290060318</v>
      </c>
      <c r="V49" s="1">
        <f>Balance_Over</f>
        <v>456094.81611972098</v>
      </c>
      <c r="W49" s="1">
        <f>Interest_Over</f>
        <v>33066.874168679766</v>
      </c>
      <c r="X49" s="1">
        <f>YearlySavings_Over</f>
        <v>15000</v>
      </c>
      <c r="Y49" s="1">
        <f>DesiredRetirementIncome</f>
        <v>0</v>
      </c>
      <c r="Z49" s="1">
        <f>PensionIncome_Over</f>
        <v>0</v>
      </c>
      <c r="AA49" s="1">
        <f>EndBalance</f>
        <v>504161.69028840074</v>
      </c>
      <c r="AD49" s="1">
        <f>IF(Calculations!B49&lt;DesiredRetirementAge,K49,NA())</f>
        <v>461013.52455970552</v>
      </c>
      <c r="AE49" s="1" t="e">
        <f>IF(Calculations!B49&gt;=(DesiredRetirementAge-1),K49,NA())</f>
        <v>#N/A</v>
      </c>
      <c r="AF49" s="1"/>
      <c r="AH49" s="1">
        <f t="shared" si="0"/>
        <v>82212.487387797562</v>
      </c>
      <c r="AJ49" s="1"/>
    </row>
    <row r="50" spans="2:36" x14ac:dyDescent="0.2">
      <c r="B50">
        <f>Age</f>
        <v>54</v>
      </c>
      <c r="C50" s="1">
        <f>Salary</f>
        <v>75629.486242755564</v>
      </c>
      <c r="D50" s="1"/>
      <c r="E50" s="1"/>
      <c r="F50" s="1">
        <f>Balance</f>
        <v>461013.52455970552</v>
      </c>
      <c r="G50" s="1">
        <f>Interest</f>
        <v>28813.345284981595</v>
      </c>
      <c r="H50" s="1">
        <f>YearlySavings</f>
        <v>15000</v>
      </c>
      <c r="I50" s="1">
        <f>DesiredRetirementIncome</f>
        <v>0</v>
      </c>
      <c r="J50" s="1">
        <f>PensionIncome</f>
        <v>0</v>
      </c>
      <c r="K50" s="1">
        <f>EndBalance</f>
        <v>504826.86984468711</v>
      </c>
      <c r="N50" s="1">
        <f>Balance_Under</f>
        <v>421949.20290060318</v>
      </c>
      <c r="O50" s="1">
        <f>Interest_Under</f>
        <v>22152.333152281666</v>
      </c>
      <c r="P50" s="1">
        <f>YearlySavings_Under</f>
        <v>15000</v>
      </c>
      <c r="Q50" s="1">
        <f>DesiredRetirementIncome</f>
        <v>0</v>
      </c>
      <c r="R50" s="1">
        <f>PensionIncome_Under</f>
        <v>0</v>
      </c>
      <c r="S50" s="1">
        <f>EndBalance</f>
        <v>459101.53605288483</v>
      </c>
      <c r="V50" s="1">
        <f>Balance_Over</f>
        <v>504161.69028840074</v>
      </c>
      <c r="W50" s="1">
        <f>Interest_Over</f>
        <v>36551.722545909048</v>
      </c>
      <c r="X50" s="1">
        <f>YearlySavings_Over</f>
        <v>15000</v>
      </c>
      <c r="Y50" s="1">
        <f>DesiredRetirementIncome</f>
        <v>0</v>
      </c>
      <c r="Z50" s="1">
        <f>PensionIncome_Over</f>
        <v>0</v>
      </c>
      <c r="AA50" s="1">
        <f>EndBalance</f>
        <v>555713.41283430974</v>
      </c>
      <c r="AD50" s="1">
        <f>IF(Calculations!B50&lt;DesiredRetirementAge,K50,NA())</f>
        <v>504826.86984468711</v>
      </c>
      <c r="AE50" s="1" t="e">
        <f>IF(Calculations!B50&gt;=(DesiredRetirementAge-1),K50,NA())</f>
        <v>#N/A</v>
      </c>
      <c r="AF50" s="1"/>
      <c r="AH50" s="1">
        <f t="shared" si="0"/>
        <v>96611.876781424915</v>
      </c>
      <c r="AJ50" s="1"/>
    </row>
    <row r="51" spans="2:36" x14ac:dyDescent="0.2">
      <c r="B51">
        <f>Age</f>
        <v>55</v>
      </c>
      <c r="C51" s="1">
        <f>Salary</f>
        <v>77898.370830038228</v>
      </c>
      <c r="D51" s="1"/>
      <c r="E51" s="1"/>
      <c r="F51" s="1">
        <f>Balance</f>
        <v>504826.86984468711</v>
      </c>
      <c r="G51" s="1">
        <f>Interest</f>
        <v>31551.679365292945</v>
      </c>
      <c r="H51" s="1">
        <f>YearlySavings</f>
        <v>15000</v>
      </c>
      <c r="I51" s="1">
        <f>DesiredRetirementIncome</f>
        <v>0</v>
      </c>
      <c r="J51" s="1">
        <f>PensionIncome</f>
        <v>0</v>
      </c>
      <c r="K51" s="1">
        <f>EndBalance</f>
        <v>551378.54920998006</v>
      </c>
      <c r="N51" s="1">
        <f>Balance_Under</f>
        <v>459101.53605288483</v>
      </c>
      <c r="O51" s="1">
        <f>Interest_Under</f>
        <v>24102.830642776451</v>
      </c>
      <c r="P51" s="1">
        <f>YearlySavings_Under</f>
        <v>15000</v>
      </c>
      <c r="Q51" s="1">
        <f>DesiredRetirementIncome</f>
        <v>0</v>
      </c>
      <c r="R51" s="1">
        <f>PensionIncome_Under</f>
        <v>0</v>
      </c>
      <c r="S51" s="1">
        <f>EndBalance</f>
        <v>498204.36669566127</v>
      </c>
      <c r="V51" s="1">
        <f>Balance_Over</f>
        <v>555713.41283430974</v>
      </c>
      <c r="W51" s="1">
        <f>Interest_Over</f>
        <v>40289.222430487454</v>
      </c>
      <c r="X51" s="1">
        <f>YearlySavings_Over</f>
        <v>15000</v>
      </c>
      <c r="Y51" s="1">
        <f>DesiredRetirementIncome</f>
        <v>0</v>
      </c>
      <c r="Z51" s="1">
        <f>PensionIncome_Over</f>
        <v>0</v>
      </c>
      <c r="AA51" s="1">
        <f>EndBalance</f>
        <v>611002.63526479714</v>
      </c>
      <c r="AD51" s="1">
        <f>IF(Calculations!B51&lt;DesiredRetirementAge,K51,NA())</f>
        <v>551378.54920998006</v>
      </c>
      <c r="AE51" s="1" t="e">
        <f>IF(Calculations!B51&gt;=(DesiredRetirementAge-1),K51,NA())</f>
        <v>#N/A</v>
      </c>
      <c r="AF51" s="1"/>
      <c r="AH51" s="1">
        <f t="shared" si="0"/>
        <v>112798.26856913586</v>
      </c>
      <c r="AJ51" s="1"/>
    </row>
    <row r="52" spans="2:36" x14ac:dyDescent="0.2">
      <c r="B52">
        <f>Age</f>
        <v>56</v>
      </c>
      <c r="C52" s="1">
        <f>Salary</f>
        <v>80235.321954939369</v>
      </c>
      <c r="D52" s="1"/>
      <c r="E52" s="1"/>
      <c r="F52" s="1">
        <f>Balance</f>
        <v>551378.54920998006</v>
      </c>
      <c r="G52" s="1">
        <f>Interest</f>
        <v>34461.159325623754</v>
      </c>
      <c r="H52" s="1">
        <f>YearlySavings</f>
        <v>15000</v>
      </c>
      <c r="I52" s="1">
        <f>DesiredRetirementIncome</f>
        <v>0</v>
      </c>
      <c r="J52" s="1">
        <f>PensionIncome</f>
        <v>0</v>
      </c>
      <c r="K52" s="1">
        <f>EndBalance</f>
        <v>600839.70853560383</v>
      </c>
      <c r="N52" s="1">
        <f>Balance_Under</f>
        <v>498204.36669566127</v>
      </c>
      <c r="O52" s="1">
        <f>Interest_Under</f>
        <v>26155.729251522214</v>
      </c>
      <c r="P52" s="1">
        <f>YearlySavings_Under</f>
        <v>15000</v>
      </c>
      <c r="Q52" s="1">
        <f>DesiredRetirementIncome</f>
        <v>0</v>
      </c>
      <c r="R52" s="1">
        <f>PensionIncome_Under</f>
        <v>0</v>
      </c>
      <c r="S52" s="1">
        <f>EndBalance</f>
        <v>539360.09594718344</v>
      </c>
      <c r="V52" s="1">
        <f>Balance_Over</f>
        <v>611002.63526479714</v>
      </c>
      <c r="W52" s="1">
        <f>Interest_Over</f>
        <v>44297.691056697789</v>
      </c>
      <c r="X52" s="1">
        <f>YearlySavings_Over</f>
        <v>15000</v>
      </c>
      <c r="Y52" s="1">
        <f>DesiredRetirementIncome</f>
        <v>0</v>
      </c>
      <c r="Z52" s="1">
        <f>PensionIncome_Over</f>
        <v>0</v>
      </c>
      <c r="AA52" s="1">
        <f>EndBalance</f>
        <v>670300.32632149488</v>
      </c>
      <c r="AD52" s="1">
        <f>IF(Calculations!B52&lt;DesiredRetirementAge,K52,NA())</f>
        <v>600839.70853560383</v>
      </c>
      <c r="AE52" s="1" t="e">
        <f>IF(Calculations!B52&gt;=(DesiredRetirementAge-1),K52,NA())</f>
        <v>#N/A</v>
      </c>
      <c r="AF52" s="1"/>
      <c r="AH52" s="1">
        <f t="shared" si="0"/>
        <v>130940.23037431145</v>
      </c>
      <c r="AJ52" s="1"/>
    </row>
    <row r="53" spans="2:36" x14ac:dyDescent="0.2">
      <c r="B53">
        <f>Age</f>
        <v>57</v>
      </c>
      <c r="C53" s="1">
        <f>Salary</f>
        <v>82642.381613587553</v>
      </c>
      <c r="D53" s="1"/>
      <c r="E53" s="1"/>
      <c r="F53" s="1">
        <f>Balance</f>
        <v>600839.70853560383</v>
      </c>
      <c r="G53" s="1">
        <f>Interest</f>
        <v>37552.481783475239</v>
      </c>
      <c r="H53" s="1">
        <f>YearlySavings</f>
        <v>15000</v>
      </c>
      <c r="I53" s="1">
        <f>DesiredRetirementIncome</f>
        <v>0</v>
      </c>
      <c r="J53" s="1">
        <f>PensionIncome</f>
        <v>0</v>
      </c>
      <c r="K53" s="1">
        <f>EndBalance</f>
        <v>653392.19031907909</v>
      </c>
      <c r="N53" s="1">
        <f>Balance_Under</f>
        <v>539360.09594718344</v>
      </c>
      <c r="O53" s="1">
        <f>Interest_Under</f>
        <v>28316.40503722713</v>
      </c>
      <c r="P53" s="1">
        <f>YearlySavings_Under</f>
        <v>15000</v>
      </c>
      <c r="Q53" s="1">
        <f>DesiredRetirementIncome</f>
        <v>0</v>
      </c>
      <c r="R53" s="1">
        <f>PensionIncome_Under</f>
        <v>0</v>
      </c>
      <c r="S53" s="1">
        <f>EndBalance</f>
        <v>582676.50098441052</v>
      </c>
      <c r="V53" s="1">
        <f>Balance_Over</f>
        <v>670300.32632149488</v>
      </c>
      <c r="W53" s="1">
        <f>Interest_Over</f>
        <v>48596.773658308375</v>
      </c>
      <c r="X53" s="1">
        <f>YearlySavings_Over</f>
        <v>15000</v>
      </c>
      <c r="Y53" s="1">
        <f>DesiredRetirementIncome</f>
        <v>0</v>
      </c>
      <c r="Z53" s="1">
        <f>PensionIncome_Over</f>
        <v>0</v>
      </c>
      <c r="AA53" s="1">
        <f>EndBalance</f>
        <v>733897.0999798032</v>
      </c>
      <c r="AD53" s="1">
        <f>IF(Calculations!B53&lt;DesiredRetirementAge,K53,NA())</f>
        <v>653392.19031907909</v>
      </c>
      <c r="AE53" s="1" t="e">
        <f>IF(Calculations!B53&gt;=(DesiredRetirementAge-1),K53,NA())</f>
        <v>#N/A</v>
      </c>
      <c r="AF53" s="1"/>
      <c r="AH53" s="1">
        <f t="shared" si="0"/>
        <v>151220.59899539268</v>
      </c>
      <c r="AJ53" s="1"/>
    </row>
    <row r="54" spans="2:36" x14ac:dyDescent="0.2">
      <c r="B54">
        <f>Age</f>
        <v>58</v>
      </c>
      <c r="C54" s="1">
        <f>Salary</f>
        <v>85121.653061995181</v>
      </c>
      <c r="D54" s="1"/>
      <c r="E54" s="1"/>
      <c r="F54" s="1">
        <f>Balance</f>
        <v>653392.19031907909</v>
      </c>
      <c r="G54" s="1">
        <f>Interest</f>
        <v>40837.011894942443</v>
      </c>
      <c r="H54" s="1">
        <f>YearlySavings</f>
        <v>15000</v>
      </c>
      <c r="I54" s="1">
        <f>DesiredRetirementIncome</f>
        <v>0</v>
      </c>
      <c r="J54" s="1">
        <f>PensionIncome</f>
        <v>0</v>
      </c>
      <c r="K54" s="1">
        <f>EndBalance</f>
        <v>709229.20221402158</v>
      </c>
      <c r="N54" s="1">
        <f>Balance_Under</f>
        <v>582676.50098441052</v>
      </c>
      <c r="O54" s="1">
        <f>Interest_Under</f>
        <v>30590.51630168155</v>
      </c>
      <c r="P54" s="1">
        <f>YearlySavings_Under</f>
        <v>15000</v>
      </c>
      <c r="Q54" s="1">
        <f>DesiredRetirementIncome</f>
        <v>0</v>
      </c>
      <c r="R54" s="1">
        <f>PensionIncome_Under</f>
        <v>0</v>
      </c>
      <c r="S54" s="1">
        <f>EndBalance</f>
        <v>628267.01728609204</v>
      </c>
      <c r="V54" s="1">
        <f>Balance_Over</f>
        <v>733897.0999798032</v>
      </c>
      <c r="W54" s="1">
        <f>Interest_Over</f>
        <v>53207.539748535732</v>
      </c>
      <c r="X54" s="1">
        <f>YearlySavings_Over</f>
        <v>15000</v>
      </c>
      <c r="Y54" s="1">
        <f>DesiredRetirementIncome</f>
        <v>0</v>
      </c>
      <c r="Z54" s="1">
        <f>PensionIncome_Over</f>
        <v>0</v>
      </c>
      <c r="AA54" s="1">
        <f>EndBalance</f>
        <v>802104.63972833892</v>
      </c>
      <c r="AD54" s="1">
        <f>IF(Calculations!B54&lt;DesiredRetirementAge,K54,NA())</f>
        <v>709229.20221402158</v>
      </c>
      <c r="AE54" s="1" t="e">
        <f>IF(Calculations!B54&gt;=(DesiredRetirementAge-1),K54,NA())</f>
        <v>#N/A</v>
      </c>
      <c r="AF54" s="1"/>
      <c r="AH54" s="1">
        <f t="shared" si="0"/>
        <v>173837.62244224688</v>
      </c>
      <c r="AJ54" s="1"/>
    </row>
    <row r="55" spans="2:36" x14ac:dyDescent="0.2">
      <c r="B55">
        <f>Age</f>
        <v>59</v>
      </c>
      <c r="C55" s="1">
        <f>Salary</f>
        <v>87675.302653855033</v>
      </c>
      <c r="D55" s="1"/>
      <c r="E55" s="1"/>
      <c r="F55" s="1">
        <f>Balance</f>
        <v>709229.20221402158</v>
      </c>
      <c r="G55" s="1">
        <f>Interest</f>
        <v>44326.825138376349</v>
      </c>
      <c r="H55" s="1">
        <f>YearlySavings</f>
        <v>15000</v>
      </c>
      <c r="I55" s="1">
        <f>DesiredRetirementIncome</f>
        <v>0</v>
      </c>
      <c r="J55" s="1">
        <f>PensionIncome</f>
        <v>0</v>
      </c>
      <c r="K55" s="1">
        <f>EndBalance</f>
        <v>768556.02735239791</v>
      </c>
      <c r="N55" s="1">
        <f>Balance_Under</f>
        <v>628267.01728609204</v>
      </c>
      <c r="O55" s="1">
        <f>Interest_Under</f>
        <v>32984.018407519834</v>
      </c>
      <c r="P55" s="1">
        <f>YearlySavings_Under</f>
        <v>15000</v>
      </c>
      <c r="Q55" s="1">
        <f>DesiredRetirementIncome</f>
        <v>0</v>
      </c>
      <c r="R55" s="1">
        <f>PensionIncome_Under</f>
        <v>0</v>
      </c>
      <c r="S55" s="1">
        <f>EndBalance</f>
        <v>676251.03569361183</v>
      </c>
      <c r="V55" s="1">
        <f>Balance_Over</f>
        <v>802104.63972833892</v>
      </c>
      <c r="W55" s="1">
        <f>Interest_Over</f>
        <v>58152.586380304565</v>
      </c>
      <c r="X55" s="1">
        <f>YearlySavings_Over</f>
        <v>15000</v>
      </c>
      <c r="Y55" s="1">
        <f>DesiredRetirementIncome</f>
        <v>0</v>
      </c>
      <c r="Z55" s="1">
        <f>PensionIncome_Over</f>
        <v>0</v>
      </c>
      <c r="AA55" s="1">
        <f>EndBalance</f>
        <v>875257.22610864346</v>
      </c>
      <c r="AD55" s="1">
        <f>IF(Calculations!B55&lt;DesiredRetirementAge,K55,NA())</f>
        <v>768556.02735239791</v>
      </c>
      <c r="AE55" s="1" t="e">
        <f>IF(Calculations!B55&gt;=(DesiredRetirementAge-1),K55,NA())</f>
        <v>#N/A</v>
      </c>
      <c r="AF55" s="1"/>
      <c r="AH55" s="1">
        <f t="shared" si="0"/>
        <v>199006.19041503163</v>
      </c>
      <c r="AJ55" s="1"/>
    </row>
    <row r="56" spans="2:36" x14ac:dyDescent="0.2">
      <c r="B56">
        <f>Age</f>
        <v>60</v>
      </c>
      <c r="C56" s="1">
        <f>Salary</f>
        <v>90305.561733470677</v>
      </c>
      <c r="D56" s="1"/>
      <c r="E56" s="1"/>
      <c r="F56" s="1">
        <f>Balance</f>
        <v>768556.02735239791</v>
      </c>
      <c r="G56" s="1">
        <f>Interest</f>
        <v>48034.75170952487</v>
      </c>
      <c r="H56" s="1">
        <f>YearlySavings</f>
        <v>15000</v>
      </c>
      <c r="I56" s="1">
        <f>DesiredRetirementIncome</f>
        <v>0</v>
      </c>
      <c r="J56" s="1">
        <f>PensionIncome</f>
        <v>0</v>
      </c>
      <c r="K56" s="1">
        <f>EndBalance</f>
        <v>831590.7790619228</v>
      </c>
      <c r="N56" s="1">
        <f>Balance_Under</f>
        <v>676251.03569361183</v>
      </c>
      <c r="O56" s="1">
        <f>Interest_Under</f>
        <v>35503.179373914623</v>
      </c>
      <c r="P56" s="1">
        <f>YearlySavings_Under</f>
        <v>15000</v>
      </c>
      <c r="Q56" s="1">
        <f>DesiredRetirementIncome</f>
        <v>0</v>
      </c>
      <c r="R56" s="1">
        <f>PensionIncome_Under</f>
        <v>0</v>
      </c>
      <c r="S56" s="1">
        <f>EndBalance</f>
        <v>726754.21506752644</v>
      </c>
      <c r="V56" s="1">
        <f>Balance_Over</f>
        <v>875257.22610864346</v>
      </c>
      <c r="W56" s="1">
        <f>Interest_Over</f>
        <v>63456.148892876648</v>
      </c>
      <c r="X56" s="1">
        <f>YearlySavings_Over</f>
        <v>15000</v>
      </c>
      <c r="Y56" s="1">
        <f>DesiredRetirementIncome</f>
        <v>0</v>
      </c>
      <c r="Z56" s="1">
        <f>PensionIncome_Over</f>
        <v>0</v>
      </c>
      <c r="AA56" s="1">
        <f>EndBalance</f>
        <v>953713.37500152015</v>
      </c>
      <c r="AD56" s="1">
        <f>IF(Calculations!B56&lt;DesiredRetirementAge,K56,NA())</f>
        <v>831590.7790619228</v>
      </c>
      <c r="AE56" s="1" t="e">
        <f>IF(Calculations!B56&gt;=(DesiredRetirementAge-1),K56,NA())</f>
        <v>#N/A</v>
      </c>
      <c r="AF56" s="1"/>
      <c r="AH56" s="1">
        <f t="shared" si="0"/>
        <v>226959.15993399371</v>
      </c>
      <c r="AJ56" s="1"/>
    </row>
    <row r="57" spans="2:36" x14ac:dyDescent="0.2">
      <c r="B57">
        <f>Age</f>
        <v>61</v>
      </c>
      <c r="C57" s="1">
        <f>Salary</f>
        <v>93014.728585474804</v>
      </c>
      <c r="D57" s="1"/>
      <c r="E57" s="1"/>
      <c r="F57" s="1">
        <f>Balance</f>
        <v>831590.7790619228</v>
      </c>
      <c r="G57" s="1">
        <f>Interest</f>
        <v>51974.423691370175</v>
      </c>
      <c r="H57" s="1">
        <f>YearlySavings</f>
        <v>15000</v>
      </c>
      <c r="I57" s="1">
        <f>DesiredRetirementIncome</f>
        <v>0</v>
      </c>
      <c r="J57" s="1">
        <f>PensionIncome</f>
        <v>0</v>
      </c>
      <c r="K57" s="1">
        <f>EndBalance</f>
        <v>898565.20275329298</v>
      </c>
      <c r="N57" s="1">
        <f>Balance_Under</f>
        <v>726754.21506752644</v>
      </c>
      <c r="O57" s="1">
        <f>Interest_Under</f>
        <v>38154.596291045134</v>
      </c>
      <c r="P57" s="1">
        <f>YearlySavings_Under</f>
        <v>15000</v>
      </c>
      <c r="Q57" s="1">
        <f>DesiredRetirementIncome</f>
        <v>0</v>
      </c>
      <c r="R57" s="1">
        <f>PensionIncome_Under</f>
        <v>0</v>
      </c>
      <c r="S57" s="1">
        <f>EndBalance</f>
        <v>779908.81135857152</v>
      </c>
      <c r="V57" s="1">
        <f>Balance_Over</f>
        <v>953713.37500152015</v>
      </c>
      <c r="W57" s="1">
        <f>Interest_Over</f>
        <v>69144.21968761021</v>
      </c>
      <c r="X57" s="1">
        <f>YearlySavings_Over</f>
        <v>15000</v>
      </c>
      <c r="Y57" s="1">
        <f>DesiredRetirementIncome</f>
        <v>0</v>
      </c>
      <c r="Z57" s="1">
        <f>PensionIncome_Over</f>
        <v>0</v>
      </c>
      <c r="AA57" s="1">
        <f>EndBalance</f>
        <v>1037857.5946891303</v>
      </c>
      <c r="AD57" s="1">
        <f>IF(Calculations!B57&lt;DesiredRetirementAge,K57,NA())</f>
        <v>898565.20275329298</v>
      </c>
      <c r="AE57" s="1" t="e">
        <f>IF(Calculations!B57&gt;=(DesiredRetirementAge-1),K57,NA())</f>
        <v>#N/A</v>
      </c>
      <c r="AF57" s="1"/>
      <c r="AH57" s="1">
        <f t="shared" si="0"/>
        <v>257948.7833305588</v>
      </c>
      <c r="AJ57" s="1"/>
    </row>
    <row r="58" spans="2:36" x14ac:dyDescent="0.2">
      <c r="B58">
        <f>Age</f>
        <v>62</v>
      </c>
      <c r="C58" s="1">
        <f>Salary</f>
        <v>95805.170443039053</v>
      </c>
      <c r="D58" s="1"/>
      <c r="E58" s="1"/>
      <c r="F58" s="1">
        <f>Balance</f>
        <v>898565.20275329298</v>
      </c>
      <c r="G58" s="1">
        <f>Interest</f>
        <v>56160.325172080811</v>
      </c>
      <c r="H58" s="1">
        <f>YearlySavings</f>
        <v>15000</v>
      </c>
      <c r="I58" s="1">
        <f>DesiredRetirementIncome</f>
        <v>0</v>
      </c>
      <c r="J58" s="1">
        <f>PensionIncome</f>
        <v>0</v>
      </c>
      <c r="K58" s="1">
        <f>EndBalance</f>
        <v>969725.52792537375</v>
      </c>
      <c r="N58" s="1">
        <f>Balance_Under</f>
        <v>779908.81135857152</v>
      </c>
      <c r="O58" s="1">
        <f>Interest_Under</f>
        <v>40945.212596325</v>
      </c>
      <c r="P58" s="1">
        <f>YearlySavings_Under</f>
        <v>15000</v>
      </c>
      <c r="Q58" s="1">
        <f>DesiredRetirementIncome</f>
        <v>0</v>
      </c>
      <c r="R58" s="1">
        <f>PensionIncome_Under</f>
        <v>0</v>
      </c>
      <c r="S58" s="1">
        <f>EndBalance</f>
        <v>835854.02395489649</v>
      </c>
      <c r="V58" s="1">
        <f>Balance_Over</f>
        <v>1037857.5946891303</v>
      </c>
      <c r="W58" s="1">
        <f>Interest_Over</f>
        <v>75244.675614961947</v>
      </c>
      <c r="X58" s="1">
        <f>YearlySavings_Over</f>
        <v>15000</v>
      </c>
      <c r="Y58" s="1">
        <f>DesiredRetirementIncome</f>
        <v>0</v>
      </c>
      <c r="Z58" s="1">
        <f>PensionIncome_Over</f>
        <v>0</v>
      </c>
      <c r="AA58" s="1">
        <f>EndBalance</f>
        <v>1128102.2703040922</v>
      </c>
      <c r="AD58" s="1">
        <f>IF(Calculations!B58&lt;DesiredRetirementAge,K58,NA())</f>
        <v>969725.52792537375</v>
      </c>
      <c r="AE58" s="1" t="e">
        <f>IF(Calculations!B58&gt;=(DesiredRetirementAge-1),K58,NA())</f>
        <v>#N/A</v>
      </c>
      <c r="AF58" s="1"/>
      <c r="AH58" s="1">
        <f t="shared" si="0"/>
        <v>292248.24634919572</v>
      </c>
      <c r="AJ58" s="1"/>
    </row>
    <row r="59" spans="2:36" x14ac:dyDescent="0.2">
      <c r="B59">
        <f>Age</f>
        <v>63</v>
      </c>
      <c r="C59" s="1">
        <f>Salary</f>
        <v>98679.325556330223</v>
      </c>
      <c r="D59" s="1"/>
      <c r="E59" s="1"/>
      <c r="F59" s="1">
        <f>Balance</f>
        <v>969725.52792537375</v>
      </c>
      <c r="G59" s="1">
        <f>Interest</f>
        <v>60607.84549533586</v>
      </c>
      <c r="H59" s="1">
        <f>YearlySavings</f>
        <v>15000</v>
      </c>
      <c r="I59" s="1">
        <f>DesiredRetirementIncome</f>
        <v>0</v>
      </c>
      <c r="J59" s="1">
        <f>PensionIncome</f>
        <v>0</v>
      </c>
      <c r="K59" s="1">
        <f>EndBalance</f>
        <v>1045333.3734207096</v>
      </c>
      <c r="N59" s="1">
        <f>Balance_Under</f>
        <v>835854.02395489649</v>
      </c>
      <c r="O59" s="1">
        <f>Interest_Under</f>
        <v>43882.336257632065</v>
      </c>
      <c r="P59" s="1">
        <f>YearlySavings_Under</f>
        <v>15000</v>
      </c>
      <c r="Q59" s="1">
        <f>DesiredRetirementIncome</f>
        <v>0</v>
      </c>
      <c r="R59" s="1">
        <f>PensionIncome_Under</f>
        <v>0</v>
      </c>
      <c r="S59" s="1">
        <f>EndBalance</f>
        <v>894736.36021252861</v>
      </c>
      <c r="V59" s="1">
        <f>Balance_Over</f>
        <v>1128102.2703040922</v>
      </c>
      <c r="W59" s="1">
        <f>Interest_Over</f>
        <v>81787.414597046678</v>
      </c>
      <c r="X59" s="1">
        <f>YearlySavings_Over</f>
        <v>15000</v>
      </c>
      <c r="Y59" s="1">
        <f>DesiredRetirementIncome</f>
        <v>0</v>
      </c>
      <c r="Z59" s="1">
        <f>PensionIncome_Over</f>
        <v>0</v>
      </c>
      <c r="AA59" s="1">
        <f>EndBalance</f>
        <v>1224889.6849011388</v>
      </c>
      <c r="AD59" s="1">
        <f>IF(Calculations!B59&lt;DesiredRetirementAge,K59,NA())</f>
        <v>1045333.3734207096</v>
      </c>
      <c r="AE59" s="1" t="e">
        <f>IF(Calculations!B59&gt;=(DesiredRetirementAge-1),K59,NA())</f>
        <v>#N/A</v>
      </c>
      <c r="AF59" s="1"/>
      <c r="AH59" s="1">
        <f t="shared" si="0"/>
        <v>330153.32468861016</v>
      </c>
      <c r="AJ59" s="1"/>
    </row>
    <row r="60" spans="2:36" x14ac:dyDescent="0.2">
      <c r="B60">
        <f>Age</f>
        <v>64</v>
      </c>
      <c r="C60" s="1">
        <f>Salary</f>
        <v>101639.70532302013</v>
      </c>
      <c r="D60" s="1"/>
      <c r="E60" s="1"/>
      <c r="F60" s="1">
        <f>Balance</f>
        <v>1045333.3734207096</v>
      </c>
      <c r="G60" s="1">
        <f>Interest</f>
        <v>65333.335838794352</v>
      </c>
      <c r="H60" s="1">
        <f>YearlySavings</f>
        <v>15000</v>
      </c>
      <c r="I60" s="1">
        <f>DesiredRetirementIncome</f>
        <v>0</v>
      </c>
      <c r="J60" s="1">
        <f>PensionIncome</f>
        <v>0</v>
      </c>
      <c r="K60" s="1">
        <f>EndBalance</f>
        <v>1125666.709259504</v>
      </c>
      <c r="N60" s="1">
        <f>Balance_Under</f>
        <v>894736.36021252861</v>
      </c>
      <c r="O60" s="1">
        <f>Interest_Under</f>
        <v>46973.658911157749</v>
      </c>
      <c r="P60" s="1">
        <f>YearlySavings_Under</f>
        <v>15000</v>
      </c>
      <c r="Q60" s="1">
        <f>DesiredRetirementIncome</f>
        <v>0</v>
      </c>
      <c r="R60" s="1">
        <f>PensionIncome_Under</f>
        <v>0</v>
      </c>
      <c r="S60" s="1">
        <f>EndBalance</f>
        <v>956710.01912368636</v>
      </c>
      <c r="V60" s="1">
        <f>Balance_Over</f>
        <v>1224889.6849011388</v>
      </c>
      <c r="W60" s="1">
        <f>Interest_Over</f>
        <v>88804.50215533255</v>
      </c>
      <c r="X60" s="1">
        <f>YearlySavings_Over</f>
        <v>15000</v>
      </c>
      <c r="Y60" s="1">
        <f>DesiredRetirementIncome</f>
        <v>0</v>
      </c>
      <c r="Z60" s="1">
        <f>PensionIncome_Over</f>
        <v>0</v>
      </c>
      <c r="AA60" s="1">
        <f>EndBalance</f>
        <v>1328694.1870564714</v>
      </c>
      <c r="AD60" s="1">
        <f>IF(Calculations!B60&lt;DesiredRetirementAge,K60,NA())</f>
        <v>1125666.709259504</v>
      </c>
      <c r="AE60" s="1">
        <f>IF(Calculations!B60&gt;=(DesiredRetirementAge-1),K60,NA())</f>
        <v>1125666.709259504</v>
      </c>
      <c r="AF60" s="1"/>
      <c r="AH60" s="1">
        <f t="shared" si="0"/>
        <v>371984.167932785</v>
      </c>
      <c r="AJ60" s="1"/>
    </row>
    <row r="61" spans="2:36" x14ac:dyDescent="0.2">
      <c r="B61">
        <f>Age</f>
        <v>65</v>
      </c>
      <c r="C61" s="1">
        <f>Salary</f>
        <v>0</v>
      </c>
      <c r="D61" s="1"/>
      <c r="E61" s="1"/>
      <c r="F61" s="1">
        <f>Balance</f>
        <v>1125666.709259504</v>
      </c>
      <c r="G61" s="1">
        <f>Interest</f>
        <v>70354.169328718999</v>
      </c>
      <c r="H61" s="1">
        <f>YearlySavings</f>
        <v>0</v>
      </c>
      <c r="I61" s="1">
        <f>DesiredRetirementIncome</f>
        <v>78516.672362033016</v>
      </c>
      <c r="J61" s="1">
        <f>PensionIncome</f>
        <v>0</v>
      </c>
      <c r="K61" s="1">
        <f>EndBalance</f>
        <v>1117504.2062261899</v>
      </c>
      <c r="N61" s="1">
        <f>Balance_Under</f>
        <v>956710.01912368636</v>
      </c>
      <c r="O61" s="1">
        <f>Interest_Under</f>
        <v>50227.276003993531</v>
      </c>
      <c r="P61" s="1">
        <f>YearlySavings_Under</f>
        <v>0</v>
      </c>
      <c r="Q61" s="1">
        <f>DesiredRetirementIncome</f>
        <v>78516.672362033016</v>
      </c>
      <c r="R61" s="1">
        <f>PensionIncome_Under</f>
        <v>0</v>
      </c>
      <c r="S61" s="1">
        <f>EndBalance</f>
        <v>928420.6227656469</v>
      </c>
      <c r="V61" s="1">
        <f>Balance_Over</f>
        <v>1328694.1870564714</v>
      </c>
      <c r="W61" s="1">
        <f>Interest_Over</f>
        <v>96330.328561594171</v>
      </c>
      <c r="X61" s="1">
        <f>YearlySavings_Over</f>
        <v>0</v>
      </c>
      <c r="Y61" s="1">
        <f>DesiredRetirementIncome</f>
        <v>78516.672362033016</v>
      </c>
      <c r="Z61" s="1">
        <f>PensionIncome_Over</f>
        <v>0</v>
      </c>
      <c r="AA61" s="1">
        <f>EndBalance</f>
        <v>1346507.8432560326</v>
      </c>
      <c r="AD61" s="1" t="e">
        <f>IF(Calculations!B61&lt;DesiredRetirementAge,K61,NA())</f>
        <v>#N/A</v>
      </c>
      <c r="AE61" s="1">
        <f>IF(Calculations!B61&gt;=(DesiredRetirementAge-1),K61,NA())</f>
        <v>1117504.2062261899</v>
      </c>
      <c r="AF61" s="1"/>
      <c r="AH61" s="1">
        <f t="shared" si="0"/>
        <v>418087.22049038566</v>
      </c>
      <c r="AJ61" s="1"/>
    </row>
    <row r="62" spans="2:36" x14ac:dyDescent="0.2">
      <c r="B62">
        <f>Age</f>
        <v>66</v>
      </c>
      <c r="C62" s="1">
        <f>Salary</f>
        <v>0</v>
      </c>
      <c r="D62" s="1"/>
      <c r="E62" s="1"/>
      <c r="F62" s="1">
        <f>Balance</f>
        <v>1117504.2062261899</v>
      </c>
      <c r="G62" s="1">
        <f>Interest</f>
        <v>69844.012889136866</v>
      </c>
      <c r="H62" s="1">
        <f>YearlySavings</f>
        <v>0</v>
      </c>
      <c r="I62" s="1">
        <f>DesiredRetirementIncome</f>
        <v>80872.172532894023</v>
      </c>
      <c r="J62" s="1">
        <f>PensionIncome</f>
        <v>0</v>
      </c>
      <c r="K62" s="1">
        <f>EndBalance</f>
        <v>1106476.0465824327</v>
      </c>
      <c r="N62" s="1">
        <f>Balance_Under</f>
        <v>928420.6227656469</v>
      </c>
      <c r="O62" s="1">
        <f>Interest_Under</f>
        <v>48742.082695196463</v>
      </c>
      <c r="P62" s="1">
        <f>YearlySavings_Under</f>
        <v>0</v>
      </c>
      <c r="Q62" s="1">
        <f>DesiredRetirementIncome</f>
        <v>80872.172532894023</v>
      </c>
      <c r="R62" s="1">
        <f>PensionIncome_Under</f>
        <v>0</v>
      </c>
      <c r="S62" s="1">
        <f>EndBalance</f>
        <v>896290.53292794933</v>
      </c>
      <c r="V62" s="1">
        <f>Balance_Over</f>
        <v>1346507.8432560326</v>
      </c>
      <c r="W62" s="1">
        <f>Interest_Over</f>
        <v>97621.818636062351</v>
      </c>
      <c r="X62" s="1">
        <f>YearlySavings_Over</f>
        <v>0</v>
      </c>
      <c r="Y62" s="1">
        <f>DesiredRetirementIncome</f>
        <v>80872.172532894023</v>
      </c>
      <c r="Z62" s="1">
        <f>PensionIncome_Over</f>
        <v>0</v>
      </c>
      <c r="AA62" s="1">
        <f>EndBalance</f>
        <v>1363257.4893592009</v>
      </c>
      <c r="AD62" s="1" t="e">
        <f>IF(Calculations!B62&lt;DesiredRetirementAge,K62,NA())</f>
        <v>#N/A</v>
      </c>
      <c r="AE62" s="1">
        <f>IF(Calculations!B62&gt;=(DesiredRetirementAge-1),K62,NA())</f>
        <v>1106476.0465824327</v>
      </c>
      <c r="AF62" s="1"/>
      <c r="AH62" s="1">
        <f t="shared" si="0"/>
        <v>466966.9564312516</v>
      </c>
      <c r="AJ62" s="1"/>
    </row>
    <row r="63" spans="2:36" x14ac:dyDescent="0.2">
      <c r="B63">
        <f>Age</f>
        <v>67</v>
      </c>
      <c r="C63" s="1">
        <f>Salary</f>
        <v>0</v>
      </c>
      <c r="D63" s="1"/>
      <c r="E63" s="1"/>
      <c r="F63" s="1">
        <f>Balance</f>
        <v>1106476.0465824327</v>
      </c>
      <c r="G63" s="1">
        <f>Interest</f>
        <v>69154.752911402044</v>
      </c>
      <c r="H63" s="1">
        <f>YearlySavings</f>
        <v>0</v>
      </c>
      <c r="I63" s="1">
        <f>DesiredRetirementIncome</f>
        <v>83298.337708880834</v>
      </c>
      <c r="J63" s="1">
        <f>PensionIncome</f>
        <v>0</v>
      </c>
      <c r="K63" s="1">
        <f>EndBalance</f>
        <v>1092332.4617849539</v>
      </c>
      <c r="N63" s="1">
        <f>Balance_Under</f>
        <v>896290.53292794933</v>
      </c>
      <c r="O63" s="1">
        <f>Interest_Under</f>
        <v>47055.252978717341</v>
      </c>
      <c r="P63" s="1">
        <f>YearlySavings_Under</f>
        <v>0</v>
      </c>
      <c r="Q63" s="1">
        <f>DesiredRetirementIncome</f>
        <v>83298.337708880834</v>
      </c>
      <c r="R63" s="1">
        <f>PensionIncome_Under</f>
        <v>0</v>
      </c>
      <c r="S63" s="1">
        <f>EndBalance</f>
        <v>860047.44819778576</v>
      </c>
      <c r="V63" s="1">
        <f>Balance_Over</f>
        <v>1363257.4893592009</v>
      </c>
      <c r="W63" s="1">
        <f>Interest_Over</f>
        <v>98836.167978542057</v>
      </c>
      <c r="X63" s="1">
        <f>YearlySavings_Over</f>
        <v>0</v>
      </c>
      <c r="Y63" s="1">
        <f>DesiredRetirementIncome</f>
        <v>83298.337708880834</v>
      </c>
      <c r="Z63" s="1">
        <f>PensionIncome_Over</f>
        <v>0</v>
      </c>
      <c r="AA63" s="1">
        <f>EndBalance</f>
        <v>1378795.3196288622</v>
      </c>
      <c r="AD63" s="1" t="e">
        <f>IF(Calculations!B63&lt;DesiredRetirementAge,K63,NA())</f>
        <v>#N/A</v>
      </c>
      <c r="AE63" s="1">
        <f>IF(Calculations!B63&gt;=(DesiredRetirementAge-1),K63,NA())</f>
        <v>1092332.4617849539</v>
      </c>
      <c r="AF63" s="1"/>
      <c r="AH63" s="1">
        <f t="shared" si="0"/>
        <v>518747.87143107643</v>
      </c>
      <c r="AJ63" s="1"/>
    </row>
    <row r="64" spans="2:36" x14ac:dyDescent="0.2">
      <c r="B64">
        <f>Age</f>
        <v>68</v>
      </c>
      <c r="C64" s="1">
        <f>Salary</f>
        <v>0</v>
      </c>
      <c r="D64" s="1"/>
      <c r="E64" s="1"/>
      <c r="F64" s="1">
        <f>Balance</f>
        <v>1092332.4617849539</v>
      </c>
      <c r="G64" s="1">
        <f>Interest</f>
        <v>68270.778861559622</v>
      </c>
      <c r="H64" s="1">
        <f>YearlySavings</f>
        <v>0</v>
      </c>
      <c r="I64" s="1">
        <f>DesiredRetirementIncome</f>
        <v>85797.287840147255</v>
      </c>
      <c r="J64" s="1">
        <f>PensionIncome</f>
        <v>0</v>
      </c>
      <c r="K64" s="1">
        <f>EndBalance</f>
        <v>1074805.9528063664</v>
      </c>
      <c r="N64" s="1">
        <f>Balance_Under</f>
        <v>860047.44819778576</v>
      </c>
      <c r="O64" s="1">
        <f>Interest_Under</f>
        <v>45152.491030383753</v>
      </c>
      <c r="P64" s="1">
        <f>YearlySavings_Under</f>
        <v>0</v>
      </c>
      <c r="Q64" s="1">
        <f>DesiredRetirementIncome</f>
        <v>85797.287840147255</v>
      </c>
      <c r="R64" s="1">
        <f>PensionIncome_Under</f>
        <v>0</v>
      </c>
      <c r="S64" s="1">
        <f>EndBalance</f>
        <v>819402.65138802223</v>
      </c>
      <c r="V64" s="1">
        <f>Balance_Over</f>
        <v>1378795.3196288622</v>
      </c>
      <c r="W64" s="1">
        <f>Interest_Over</f>
        <v>99962.660673092498</v>
      </c>
      <c r="X64" s="1">
        <f>YearlySavings_Over</f>
        <v>0</v>
      </c>
      <c r="Y64" s="1">
        <f>DesiredRetirementIncome</f>
        <v>85797.287840147255</v>
      </c>
      <c r="Z64" s="1">
        <f>PensionIncome_Over</f>
        <v>0</v>
      </c>
      <c r="AA64" s="1">
        <f>EndBalance</f>
        <v>1392960.6924618075</v>
      </c>
      <c r="AD64" s="1" t="e">
        <f>IF(Calculations!B64&lt;DesiredRetirementAge,K64,NA())</f>
        <v>#N/A</v>
      </c>
      <c r="AE64" s="1">
        <f>IF(Calculations!B64&gt;=(DesiredRetirementAge-1),K64,NA())</f>
        <v>1074805.9528063664</v>
      </c>
      <c r="AF64" s="1"/>
      <c r="AH64" s="1">
        <f t="shared" si="0"/>
        <v>573558.04107378528</v>
      </c>
      <c r="AJ64" s="1"/>
    </row>
    <row r="65" spans="2:36" x14ac:dyDescent="0.2">
      <c r="B65">
        <f>Age</f>
        <v>69</v>
      </c>
      <c r="C65" s="1">
        <f>Salary</f>
        <v>0</v>
      </c>
      <c r="D65" s="1"/>
      <c r="E65" s="1"/>
      <c r="F65" s="1">
        <f>Balance</f>
        <v>1074805.9528063664</v>
      </c>
      <c r="G65" s="1">
        <f>Interest</f>
        <v>67175.372050397898</v>
      </c>
      <c r="H65" s="1">
        <f>YearlySavings</f>
        <v>0</v>
      </c>
      <c r="I65" s="1">
        <f>DesiredRetirementIncome</f>
        <v>88371.206475351661</v>
      </c>
      <c r="J65" s="1">
        <f>PensionIncome</f>
        <v>0</v>
      </c>
      <c r="K65" s="1">
        <f>EndBalance</f>
        <v>1053610.1183814125</v>
      </c>
      <c r="N65" s="1">
        <f>Balance_Under</f>
        <v>819402.65138802223</v>
      </c>
      <c r="O65" s="1">
        <f>Interest_Under</f>
        <v>43018.639197871169</v>
      </c>
      <c r="P65" s="1">
        <f>YearlySavings_Under</f>
        <v>0</v>
      </c>
      <c r="Q65" s="1">
        <f>DesiredRetirementIncome</f>
        <v>88371.206475351661</v>
      </c>
      <c r="R65" s="1">
        <f>PensionIncome_Under</f>
        <v>0</v>
      </c>
      <c r="S65" s="1">
        <f>EndBalance</f>
        <v>774050.08411054173</v>
      </c>
      <c r="V65" s="1">
        <f>Balance_Over</f>
        <v>1392960.6924618075</v>
      </c>
      <c r="W65" s="1">
        <f>Interest_Over</f>
        <v>100989.65020348104</v>
      </c>
      <c r="X65" s="1">
        <f>YearlySavings_Over</f>
        <v>0</v>
      </c>
      <c r="Y65" s="1">
        <f>DesiredRetirementIncome</f>
        <v>88371.206475351661</v>
      </c>
      <c r="Z65" s="1">
        <f>PensionIncome_Over</f>
        <v>0</v>
      </c>
      <c r="AA65" s="1">
        <f>EndBalance</f>
        <v>1405579.1361899369</v>
      </c>
      <c r="AD65" s="1" t="e">
        <f>IF(Calculations!B65&lt;DesiredRetirementAge,K65,NA())</f>
        <v>#N/A</v>
      </c>
      <c r="AE65" s="1">
        <f>IF(Calculations!B65&gt;=(DesiredRetirementAge-1),K65,NA())</f>
        <v>1053610.1183814125</v>
      </c>
      <c r="AF65" s="1"/>
      <c r="AH65" s="1">
        <f>AA65-S65</f>
        <v>631529.05207939516</v>
      </c>
      <c r="AJ65" s="1"/>
    </row>
    <row r="66" spans="2:36" x14ac:dyDescent="0.2">
      <c r="B66">
        <f>Age</f>
        <v>70</v>
      </c>
      <c r="C66" s="1">
        <f>Salary</f>
        <v>0</v>
      </c>
      <c r="D66" s="1"/>
      <c r="E66" s="1"/>
      <c r="F66" s="1">
        <f>Balance</f>
        <v>1053610.1183814125</v>
      </c>
      <c r="G66" s="1">
        <f>Interest</f>
        <v>65850.632398838279</v>
      </c>
      <c r="H66" s="1">
        <f>YearlySavings</f>
        <v>0</v>
      </c>
      <c r="I66" s="1">
        <f>DesiredRetirementIncome</f>
        <v>91022.342669612219</v>
      </c>
      <c r="J66" s="1">
        <f>PensionIncome</f>
        <v>0</v>
      </c>
      <c r="K66" s="1">
        <f>EndBalance</f>
        <v>1028438.4081106384</v>
      </c>
      <c r="N66" s="1">
        <f>Balance_Under</f>
        <v>774050.08411054173</v>
      </c>
      <c r="O66" s="1">
        <f>Interest_Under</f>
        <v>40637.629415803436</v>
      </c>
      <c r="P66" s="1">
        <f>YearlySavings_Under</f>
        <v>0</v>
      </c>
      <c r="Q66" s="1">
        <f>DesiredRetirementIncome</f>
        <v>91022.342669612219</v>
      </c>
      <c r="R66" s="1">
        <f>PensionIncome_Under</f>
        <v>0</v>
      </c>
      <c r="S66" s="1">
        <f>EndBalance</f>
        <v>723665.37085673294</v>
      </c>
      <c r="V66" s="1">
        <f>Balance_Over</f>
        <v>1405579.1361899369</v>
      </c>
      <c r="W66" s="1">
        <f>Interest_Over</f>
        <v>101904.48737377042</v>
      </c>
      <c r="X66" s="1">
        <f>YearlySavings_Over</f>
        <v>0</v>
      </c>
      <c r="Y66" s="1">
        <f>DesiredRetirementIncome</f>
        <v>91022.342669612219</v>
      </c>
      <c r="Z66" s="1">
        <f>PensionIncome_Over</f>
        <v>0</v>
      </c>
      <c r="AA66" s="1">
        <f>EndBalance</f>
        <v>1416461.2808940951</v>
      </c>
      <c r="AD66" s="1" t="e">
        <f>IF(Calculations!B66&lt;DesiredRetirementAge,K66,NA())</f>
        <v>#N/A</v>
      </c>
      <c r="AE66" s="1">
        <f>IF(Calculations!B66&gt;=(DesiredRetirementAge-1),K66,NA())</f>
        <v>1028438.4081106384</v>
      </c>
      <c r="AF66" s="1"/>
      <c r="AH66" s="1">
        <f t="shared" si="0"/>
        <v>692795.91003736213</v>
      </c>
      <c r="AJ66" s="1"/>
    </row>
    <row r="67" spans="2:36" x14ac:dyDescent="0.2">
      <c r="B67">
        <f>Age</f>
        <v>71</v>
      </c>
      <c r="C67" s="1">
        <f>Salary</f>
        <v>0</v>
      </c>
      <c r="D67" s="1"/>
      <c r="E67" s="1"/>
      <c r="F67" s="1">
        <f>Balance</f>
        <v>1028438.4081106384</v>
      </c>
      <c r="G67" s="1">
        <f>Interest</f>
        <v>64277.400506914899</v>
      </c>
      <c r="H67" s="1">
        <f>YearlySavings</f>
        <v>0</v>
      </c>
      <c r="I67" s="1">
        <f>DesiredRetirementIncome</f>
        <v>93753.012949700598</v>
      </c>
      <c r="J67" s="1">
        <f>PensionIncome</f>
        <v>0</v>
      </c>
      <c r="K67" s="1">
        <f>EndBalance</f>
        <v>998962.79566785262</v>
      </c>
      <c r="N67" s="1">
        <f>Balance_Under</f>
        <v>723665.37085673294</v>
      </c>
      <c r="O67" s="1">
        <f>Interest_Under</f>
        <v>37992.431969978476</v>
      </c>
      <c r="P67" s="1">
        <f>YearlySavings_Under</f>
        <v>0</v>
      </c>
      <c r="Q67" s="1">
        <f>DesiredRetirementIncome</f>
        <v>93753.012949700598</v>
      </c>
      <c r="R67" s="1">
        <f>PensionIncome_Under</f>
        <v>0</v>
      </c>
      <c r="S67" s="1">
        <f>EndBalance</f>
        <v>667904.78987701086</v>
      </c>
      <c r="V67" s="1">
        <f>Balance_Over</f>
        <v>1416461.2808940951</v>
      </c>
      <c r="W67" s="1">
        <f>Interest_Over</f>
        <v>102693.44286482189</v>
      </c>
      <c r="X67" s="1">
        <f>YearlySavings_Over</f>
        <v>0</v>
      </c>
      <c r="Y67" s="1">
        <f>DesiredRetirementIncome</f>
        <v>93753.012949700598</v>
      </c>
      <c r="Z67" s="1">
        <f>PensionIncome_Over</f>
        <v>0</v>
      </c>
      <c r="AA67" s="1">
        <f>EndBalance</f>
        <v>1425401.7108092164</v>
      </c>
      <c r="AD67" s="1" t="e">
        <f>IF(Calculations!B67&lt;DesiredRetirementAge,K67,NA())</f>
        <v>#N/A</v>
      </c>
      <c r="AE67" s="1">
        <f>IF(Calculations!B67&gt;=(DesiredRetirementAge-1),K67,NA())</f>
        <v>998962.79566785262</v>
      </c>
      <c r="AF67" s="1"/>
      <c r="AH67" s="1">
        <f t="shared" si="0"/>
        <v>757496.92093220551</v>
      </c>
      <c r="AJ67" s="1"/>
    </row>
    <row r="68" spans="2:36" x14ac:dyDescent="0.2">
      <c r="B68">
        <f>Age</f>
        <v>72</v>
      </c>
      <c r="C68" s="1">
        <f>Salary</f>
        <v>0</v>
      </c>
      <c r="D68" s="1"/>
      <c r="E68" s="1"/>
      <c r="F68" s="1">
        <f>Balance</f>
        <v>998962.79566785262</v>
      </c>
      <c r="G68" s="1">
        <f>Interest</f>
        <v>62435.174729240789</v>
      </c>
      <c r="H68" s="1">
        <f>YearlySavings</f>
        <v>0</v>
      </c>
      <c r="I68" s="1">
        <f>DesiredRetirementIncome</f>
        <v>96565.603338191591</v>
      </c>
      <c r="J68" s="1">
        <f>PensionIncome</f>
        <v>0</v>
      </c>
      <c r="K68" s="1">
        <f>EndBalance</f>
        <v>964832.3670589017</v>
      </c>
      <c r="N68" s="1">
        <f>Balance_Under</f>
        <v>667904.78987701086</v>
      </c>
      <c r="O68" s="1">
        <f>Interest_Under</f>
        <v>35065.001468543072</v>
      </c>
      <c r="P68" s="1">
        <f>YearlySavings_Under</f>
        <v>0</v>
      </c>
      <c r="Q68" s="1">
        <f>DesiredRetirementIncome</f>
        <v>96565.603338191591</v>
      </c>
      <c r="R68" s="1">
        <f>PensionIncome_Under</f>
        <v>0</v>
      </c>
      <c r="S68" s="1">
        <f>EndBalance</f>
        <v>606404.1880073623</v>
      </c>
      <c r="V68" s="1">
        <f>Balance_Over</f>
        <v>1425401.7108092164</v>
      </c>
      <c r="W68" s="1">
        <f>Interest_Over</f>
        <v>103341.62403366818</v>
      </c>
      <c r="X68" s="1">
        <f>YearlySavings_Over</f>
        <v>0</v>
      </c>
      <c r="Y68" s="1">
        <f>DesiredRetirementIncome</f>
        <v>96565.603338191591</v>
      </c>
      <c r="Z68" s="1">
        <f>PensionIncome_Over</f>
        <v>0</v>
      </c>
      <c r="AA68" s="1">
        <f>EndBalance</f>
        <v>1432177.7315046929</v>
      </c>
      <c r="AD68" s="1" t="e">
        <f>IF(Calculations!B68&lt;DesiredRetirementAge,K68,NA())</f>
        <v>#N/A</v>
      </c>
      <c r="AE68" s="1">
        <f>IF(Calculations!B68&gt;=(DesiredRetirementAge-1),K68,NA())</f>
        <v>964832.3670589017</v>
      </c>
      <c r="AF68" s="1"/>
      <c r="AH68" s="1">
        <f t="shared" si="0"/>
        <v>825773.54349733063</v>
      </c>
      <c r="AJ68" s="1"/>
    </row>
    <row r="69" spans="2:36" x14ac:dyDescent="0.2">
      <c r="B69">
        <f>Age</f>
        <v>73</v>
      </c>
      <c r="C69" s="1">
        <f>Salary</f>
        <v>0</v>
      </c>
      <c r="D69" s="1"/>
      <c r="E69" s="1"/>
      <c r="F69" s="1">
        <f>Balance</f>
        <v>964832.3670589017</v>
      </c>
      <c r="G69" s="1">
        <f>Interest</f>
        <v>60302.022941181356</v>
      </c>
      <c r="H69" s="1">
        <f>YearlySavings</f>
        <v>0</v>
      </c>
      <c r="I69" s="1">
        <f>DesiredRetirementIncome</f>
        <v>99462.571438337356</v>
      </c>
      <c r="J69" s="1">
        <f>PensionIncome</f>
        <v>0</v>
      </c>
      <c r="K69" s="1">
        <f>EndBalance</f>
        <v>925671.81856174569</v>
      </c>
      <c r="N69" s="1">
        <f>Balance_Under</f>
        <v>606404.1880073623</v>
      </c>
      <c r="O69" s="1">
        <f>Interest_Under</f>
        <v>31836.219870386522</v>
      </c>
      <c r="P69" s="1">
        <f>YearlySavings_Under</f>
        <v>0</v>
      </c>
      <c r="Q69" s="1">
        <f>DesiredRetirementIncome</f>
        <v>99462.571438337356</v>
      </c>
      <c r="R69" s="1">
        <f>PensionIncome_Under</f>
        <v>0</v>
      </c>
      <c r="S69" s="1">
        <f>EndBalance</f>
        <v>538777.83643941151</v>
      </c>
      <c r="V69" s="1">
        <f>Balance_Over</f>
        <v>1432177.7315046929</v>
      </c>
      <c r="W69" s="1">
        <f>Interest_Over</f>
        <v>103832.88553409024</v>
      </c>
      <c r="X69" s="1">
        <f>YearlySavings_Over</f>
        <v>0</v>
      </c>
      <c r="Y69" s="1">
        <f>DesiredRetirementIncome</f>
        <v>99462.571438337356</v>
      </c>
      <c r="Z69" s="1">
        <f>PensionIncome_Over</f>
        <v>0</v>
      </c>
      <c r="AA69" s="1">
        <f>EndBalance</f>
        <v>1436548.0456004457</v>
      </c>
      <c r="AD69" s="1" t="e">
        <f>IF(Calculations!B69&lt;DesiredRetirementAge,K69,NA())</f>
        <v>#N/A</v>
      </c>
      <c r="AE69" s="1">
        <f>IF(Calculations!B69&gt;=(DesiredRetirementAge-1),K69,NA())</f>
        <v>925671.81856174569</v>
      </c>
      <c r="AF69" s="1"/>
      <c r="AH69" s="1">
        <f t="shared" si="0"/>
        <v>897770.2091610342</v>
      </c>
      <c r="AJ69" s="1"/>
    </row>
    <row r="70" spans="2:36" x14ac:dyDescent="0.2">
      <c r="B70">
        <f>Age</f>
        <v>74</v>
      </c>
      <c r="C70" s="1">
        <f>Salary</f>
        <v>0</v>
      </c>
      <c r="D70" s="1"/>
      <c r="E70" s="1"/>
      <c r="F70" s="1">
        <f>Balance</f>
        <v>925671.81856174569</v>
      </c>
      <c r="G70" s="1">
        <f>Interest</f>
        <v>57854.488660109106</v>
      </c>
      <c r="H70" s="1">
        <f>YearlySavings</f>
        <v>0</v>
      </c>
      <c r="I70" s="1">
        <f>DesiredRetirementIncome</f>
        <v>102446.44858148745</v>
      </c>
      <c r="J70" s="1">
        <f>PensionIncome</f>
        <v>0</v>
      </c>
      <c r="K70" s="1">
        <f>EndBalance</f>
        <v>881079.8586403674</v>
      </c>
      <c r="N70" s="1">
        <f>Balance_Under</f>
        <v>538777.83643941151</v>
      </c>
      <c r="O70" s="1">
        <f>Interest_Under</f>
        <v>28285.836413069104</v>
      </c>
      <c r="P70" s="1">
        <f>YearlySavings_Under</f>
        <v>0</v>
      </c>
      <c r="Q70" s="1">
        <f>DesiredRetirementIncome</f>
        <v>102446.44858148745</v>
      </c>
      <c r="R70" s="1">
        <f>PensionIncome_Under</f>
        <v>0</v>
      </c>
      <c r="S70" s="1">
        <f>EndBalance</f>
        <v>464617.22427099309</v>
      </c>
      <c r="V70" s="1">
        <f>Balance_Over</f>
        <v>1436548.0456004457</v>
      </c>
      <c r="W70" s="1">
        <f>Interest_Over</f>
        <v>104149.7333060323</v>
      </c>
      <c r="X70" s="1">
        <f>YearlySavings_Over</f>
        <v>0</v>
      </c>
      <c r="Y70" s="1">
        <f>DesiredRetirementIncome</f>
        <v>102446.44858148745</v>
      </c>
      <c r="Z70" s="1">
        <f>PensionIncome_Over</f>
        <v>0</v>
      </c>
      <c r="AA70" s="1">
        <f>EndBalance</f>
        <v>1438251.3303249907</v>
      </c>
      <c r="AD70" s="1" t="e">
        <f>IF(Calculations!B70&lt;DesiredRetirementAge,K70,NA())</f>
        <v>#N/A</v>
      </c>
      <c r="AE70" s="1">
        <f>IF(Calculations!B70&gt;=(DesiredRetirementAge-1),K70,NA())</f>
        <v>881079.8586403674</v>
      </c>
      <c r="AF70" s="1"/>
      <c r="AH70" s="1">
        <f t="shared" si="0"/>
        <v>973634.10605399753</v>
      </c>
      <c r="AJ70" s="1"/>
    </row>
    <row r="71" spans="2:36" x14ac:dyDescent="0.2">
      <c r="B71">
        <f>Age</f>
        <v>75</v>
      </c>
      <c r="C71" s="1">
        <f>Salary</f>
        <v>0</v>
      </c>
      <c r="D71" s="1"/>
      <c r="E71" s="1"/>
      <c r="F71" s="1">
        <f>Balance</f>
        <v>881079.8586403674</v>
      </c>
      <c r="G71" s="1">
        <f>Interest</f>
        <v>55067.491165022962</v>
      </c>
      <c r="H71" s="1">
        <f>YearlySavings</f>
        <v>0</v>
      </c>
      <c r="I71" s="1">
        <f>DesiredRetirementIncome</f>
        <v>105519.8420389321</v>
      </c>
      <c r="J71" s="1">
        <f>PensionIncome</f>
        <v>0</v>
      </c>
      <c r="K71" s="1">
        <f>EndBalance</f>
        <v>830627.50776645821</v>
      </c>
      <c r="N71" s="1">
        <f>Balance_Under</f>
        <v>464617.22427099309</v>
      </c>
      <c r="O71" s="1">
        <f>Interest_Under</f>
        <v>24392.404274227138</v>
      </c>
      <c r="P71" s="1">
        <f>YearlySavings_Under</f>
        <v>0</v>
      </c>
      <c r="Q71" s="1">
        <f>DesiredRetirementIncome</f>
        <v>105519.8420389321</v>
      </c>
      <c r="R71" s="1">
        <f>PensionIncome_Under</f>
        <v>0</v>
      </c>
      <c r="S71" s="1">
        <f>EndBalance</f>
        <v>383489.78650628816</v>
      </c>
      <c r="V71" s="1">
        <f>Balance_Over</f>
        <v>1438251.3303249907</v>
      </c>
      <c r="W71" s="1">
        <f>Interest_Over</f>
        <v>104273.22144856182</v>
      </c>
      <c r="X71" s="1">
        <f>YearlySavings_Over</f>
        <v>0</v>
      </c>
      <c r="Y71" s="1">
        <f>DesiredRetirementIncome</f>
        <v>105519.8420389321</v>
      </c>
      <c r="Z71" s="1">
        <f>PensionIncome_Over</f>
        <v>0</v>
      </c>
      <c r="AA71" s="1">
        <f>EndBalance</f>
        <v>1437004.7097346205</v>
      </c>
      <c r="AD71" s="1" t="e">
        <f>IF(Calculations!B71&lt;DesiredRetirementAge,K71,NA())</f>
        <v>#N/A</v>
      </c>
      <c r="AE71" s="1">
        <f>IF(Calculations!B71&gt;=(DesiredRetirementAge-1),K71,NA())</f>
        <v>830627.50776645821</v>
      </c>
      <c r="AF71" s="1"/>
      <c r="AH71" s="1">
        <f t="shared" si="0"/>
        <v>1053514.9232283323</v>
      </c>
      <c r="AJ71" s="1"/>
    </row>
    <row r="72" spans="2:36" x14ac:dyDescent="0.2">
      <c r="B72">
        <f>Age</f>
        <v>76</v>
      </c>
      <c r="C72" s="1">
        <f>Salary</f>
        <v>0</v>
      </c>
      <c r="D72" s="1"/>
      <c r="E72" s="1"/>
      <c r="F72" s="1">
        <f>Balance</f>
        <v>830627.50776645821</v>
      </c>
      <c r="G72" s="1">
        <f>Interest</f>
        <v>51914.219235403638</v>
      </c>
      <c r="H72" s="1">
        <f>YearlySavings</f>
        <v>0</v>
      </c>
      <c r="I72" s="1">
        <f>DesiredRetirementIncome</f>
        <v>108685.43730010005</v>
      </c>
      <c r="J72" s="1">
        <f>PensionIncome</f>
        <v>0</v>
      </c>
      <c r="K72" s="1">
        <f>EndBalance</f>
        <v>773856.28970176191</v>
      </c>
      <c r="N72" s="1">
        <f>Balance_Under</f>
        <v>383489.78650628816</v>
      </c>
      <c r="O72" s="1">
        <f>Interest_Under</f>
        <v>20133.213791580129</v>
      </c>
      <c r="P72" s="1">
        <f>YearlySavings_Under</f>
        <v>0</v>
      </c>
      <c r="Q72" s="1">
        <f>DesiredRetirementIncome</f>
        <v>108685.43730010005</v>
      </c>
      <c r="R72" s="1">
        <f>PensionIncome_Under</f>
        <v>0</v>
      </c>
      <c r="S72" s="1">
        <f>EndBalance</f>
        <v>294937.56299776823</v>
      </c>
      <c r="V72" s="1">
        <f>Balance_Over</f>
        <v>1437004.7097346205</v>
      </c>
      <c r="W72" s="1">
        <f>Interest_Over</f>
        <v>104182.84145575998</v>
      </c>
      <c r="X72" s="1">
        <f>YearlySavings_Over</f>
        <v>0</v>
      </c>
      <c r="Y72" s="1">
        <f>DesiredRetirementIncome</f>
        <v>108685.43730010005</v>
      </c>
      <c r="Z72" s="1">
        <f>PensionIncome_Over</f>
        <v>0</v>
      </c>
      <c r="AA72" s="1">
        <f>EndBalance</f>
        <v>1432502.1138902805</v>
      </c>
      <c r="AD72" s="1" t="e">
        <f>IF(Calculations!B72&lt;DesiredRetirementAge,K72,NA())</f>
        <v>#N/A</v>
      </c>
      <c r="AE72" s="1">
        <f>IF(Calculations!B72&gt;=(DesiredRetirementAge-1),K72,NA())</f>
        <v>773856.28970176191</v>
      </c>
      <c r="AF72" s="1"/>
      <c r="AH72" s="1">
        <f t="shared" si="0"/>
        <v>1137564.5508925123</v>
      </c>
      <c r="AJ72" s="1"/>
    </row>
    <row r="73" spans="2:36" x14ac:dyDescent="0.2">
      <c r="B73">
        <f>Age</f>
        <v>77</v>
      </c>
      <c r="C73" s="1">
        <f>Salary</f>
        <v>0</v>
      </c>
      <c r="D73" s="1"/>
      <c r="E73" s="1"/>
      <c r="F73" s="1">
        <f>Balance</f>
        <v>773856.28970176191</v>
      </c>
      <c r="G73" s="1">
        <f>Interest</f>
        <v>48366.018106360119</v>
      </c>
      <c r="H73" s="1">
        <f>YearlySavings</f>
        <v>0</v>
      </c>
      <c r="I73" s="1">
        <f>DesiredRetirementIncome</f>
        <v>111946.00041910303</v>
      </c>
      <c r="J73" s="1">
        <f>PensionIncome</f>
        <v>0</v>
      </c>
      <c r="K73" s="1">
        <f>EndBalance</f>
        <v>710276.30738901894</v>
      </c>
      <c r="N73" s="1">
        <f>Balance_Under</f>
        <v>294937.56299776823</v>
      </c>
      <c r="O73" s="1">
        <f>Interest_Under</f>
        <v>15484.222057382831</v>
      </c>
      <c r="P73" s="1">
        <f>YearlySavings_Under</f>
        <v>0</v>
      </c>
      <c r="Q73" s="1">
        <f>DesiredRetirementIncome</f>
        <v>111946.00041910303</v>
      </c>
      <c r="R73" s="1">
        <f>PensionIncome_Under</f>
        <v>0</v>
      </c>
      <c r="S73" s="1">
        <f>EndBalance</f>
        <v>198475.78463604802</v>
      </c>
      <c r="V73" s="1">
        <f>Balance_Over</f>
        <v>1432502.1138902805</v>
      </c>
      <c r="W73" s="1">
        <f>Interest_Over</f>
        <v>103856.40325704533</v>
      </c>
      <c r="X73" s="1">
        <f>YearlySavings_Over</f>
        <v>0</v>
      </c>
      <c r="Y73" s="1">
        <f>DesiredRetirementIncome</f>
        <v>111946.00041910303</v>
      </c>
      <c r="Z73" s="1">
        <f>PensionIncome_Over</f>
        <v>0</v>
      </c>
      <c r="AA73" s="1">
        <f>EndBalance</f>
        <v>1424412.5167282228</v>
      </c>
      <c r="AD73" s="1" t="e">
        <f>IF(Calculations!B73&lt;DesiredRetirementAge,K73,NA())</f>
        <v>#N/A</v>
      </c>
      <c r="AE73" s="1">
        <f>IF(Calculations!B73&gt;=(DesiredRetirementAge-1),K73,NA())</f>
        <v>710276.30738901894</v>
      </c>
      <c r="AF73" s="1"/>
      <c r="AH73" s="1">
        <f t="shared" si="0"/>
        <v>1225936.7320921747</v>
      </c>
      <c r="AJ73" s="1"/>
    </row>
    <row r="74" spans="2:36" x14ac:dyDescent="0.2">
      <c r="B74">
        <f>Age</f>
        <v>78</v>
      </c>
      <c r="C74" s="1">
        <f>Salary</f>
        <v>0</v>
      </c>
      <c r="D74" s="1"/>
      <c r="E74" s="1"/>
      <c r="F74" s="1">
        <f>Balance</f>
        <v>710276.30738901894</v>
      </c>
      <c r="G74" s="1">
        <f>Interest</f>
        <v>44392.269211813684</v>
      </c>
      <c r="H74" s="1">
        <f>YearlySavings</f>
        <v>0</v>
      </c>
      <c r="I74" s="1">
        <f>DesiredRetirementIncome</f>
        <v>115304.38043167612</v>
      </c>
      <c r="J74" s="1">
        <f>PensionIncome</f>
        <v>0</v>
      </c>
      <c r="K74" s="1">
        <f>EndBalance</f>
        <v>639364.19616915646</v>
      </c>
      <c r="N74" s="1">
        <f>Balance_Under</f>
        <v>198475.78463604802</v>
      </c>
      <c r="O74" s="1">
        <f>Interest_Under</f>
        <v>10419.978693392521</v>
      </c>
      <c r="P74" s="1">
        <f>YearlySavings_Under</f>
        <v>0</v>
      </c>
      <c r="Q74" s="1">
        <f>DesiredRetirementIncome</f>
        <v>115304.38043167612</v>
      </c>
      <c r="R74" s="1">
        <f>PensionIncome_Under</f>
        <v>0</v>
      </c>
      <c r="S74" s="1">
        <f>EndBalance</f>
        <v>93591.38289776443</v>
      </c>
      <c r="V74" s="1">
        <f>Balance_Over</f>
        <v>1424412.5167282228</v>
      </c>
      <c r="W74" s="1">
        <f>Interest_Over</f>
        <v>103269.90746279615</v>
      </c>
      <c r="X74" s="1">
        <f>YearlySavings_Over</f>
        <v>0</v>
      </c>
      <c r="Y74" s="1">
        <f>DesiredRetirementIncome</f>
        <v>115304.38043167612</v>
      </c>
      <c r="Z74" s="1">
        <f>PensionIncome_Over</f>
        <v>0</v>
      </c>
      <c r="AA74" s="1">
        <f>EndBalance</f>
        <v>1412378.043759343</v>
      </c>
      <c r="AD74" s="1" t="e">
        <f>IF(Calculations!B74&lt;DesiredRetirementAge,K74,NA())</f>
        <v>#N/A</v>
      </c>
      <c r="AE74" s="1">
        <f>IF(Calculations!B74&gt;=(DesiredRetirementAge-1),K74,NA())</f>
        <v>639364.19616915646</v>
      </c>
      <c r="AF74" s="1"/>
      <c r="AH74" s="1">
        <f t="shared" si="0"/>
        <v>1318786.6608615785</v>
      </c>
      <c r="AJ74" s="1"/>
    </row>
    <row r="75" spans="2:36" x14ac:dyDescent="0.2">
      <c r="B75">
        <f>Age</f>
        <v>79</v>
      </c>
      <c r="C75" s="1">
        <f>Salary</f>
        <v>0</v>
      </c>
      <c r="D75" s="1"/>
      <c r="E75" s="1"/>
      <c r="F75" s="1">
        <f>Balance</f>
        <v>639364.19616915646</v>
      </c>
      <c r="G75" s="1">
        <f>Interest</f>
        <v>39960.262260572279</v>
      </c>
      <c r="H75" s="1">
        <f>YearlySavings</f>
        <v>0</v>
      </c>
      <c r="I75" s="1">
        <f>DesiredRetirementIncome</f>
        <v>118763.51184462642</v>
      </c>
      <c r="J75" s="1">
        <f>PensionIncome</f>
        <v>0</v>
      </c>
      <c r="K75" s="1">
        <f>EndBalance</f>
        <v>560560.94658510236</v>
      </c>
      <c r="N75" s="1">
        <f>Balance_Under</f>
        <v>93591.38289776443</v>
      </c>
      <c r="O75" s="1">
        <f>Interest_Under</f>
        <v>4913.5476021326322</v>
      </c>
      <c r="P75" s="1">
        <f>YearlySavings_Under</f>
        <v>0</v>
      </c>
      <c r="Q75" s="1">
        <f>DesiredRetirementIncome</f>
        <v>118763.51184462642</v>
      </c>
      <c r="R75" s="1">
        <f>PensionIncome_Under</f>
        <v>0</v>
      </c>
      <c r="S75" s="1">
        <f>EndBalance</f>
        <v>-20258.581344729362</v>
      </c>
      <c r="V75" s="1">
        <f>Balance_Over</f>
        <v>1412378.043759343</v>
      </c>
      <c r="W75" s="1">
        <f>Interest_Over</f>
        <v>102397.40817255236</v>
      </c>
      <c r="X75" s="1">
        <f>YearlySavings_Over</f>
        <v>0</v>
      </c>
      <c r="Y75" s="1">
        <f>DesiredRetirementIncome</f>
        <v>118763.51184462642</v>
      </c>
      <c r="Z75" s="1">
        <f>PensionIncome_Over</f>
        <v>0</v>
      </c>
      <c r="AA75" s="1">
        <f>EndBalance</f>
        <v>1396011.9400872688</v>
      </c>
      <c r="AD75" s="1" t="e">
        <f>IF(Calculations!B75&lt;DesiredRetirementAge,K75,NA())</f>
        <v>#N/A</v>
      </c>
      <c r="AE75" s="1">
        <f>IF(Calculations!B75&gt;=(DesiredRetirementAge-1),K75,NA())</f>
        <v>560560.94658510236</v>
      </c>
      <c r="AF75" s="1"/>
      <c r="AH75" s="1">
        <f t="shared" si="0"/>
        <v>1416270.5214319981</v>
      </c>
      <c r="AJ75" s="1"/>
    </row>
    <row r="76" spans="2:36" x14ac:dyDescent="0.2">
      <c r="B76">
        <f>Age</f>
        <v>80</v>
      </c>
      <c r="C76" s="1">
        <f>Salary</f>
        <v>0</v>
      </c>
      <c r="D76" s="1"/>
      <c r="E76" s="1"/>
      <c r="F76" s="1">
        <f>Balance</f>
        <v>560560.94658510236</v>
      </c>
      <c r="G76" s="1">
        <f>Interest</f>
        <v>35035.059161568897</v>
      </c>
      <c r="H76" s="1">
        <f>YearlySavings</f>
        <v>0</v>
      </c>
      <c r="I76" s="1">
        <f>DesiredRetirementIncome</f>
        <v>122326.4171999652</v>
      </c>
      <c r="J76" s="1">
        <f>PensionIncome</f>
        <v>0</v>
      </c>
      <c r="K76" s="1">
        <f>EndBalance</f>
        <v>473269.58854670601</v>
      </c>
      <c r="N76" s="1">
        <f>Balance_Under</f>
        <v>-20258.581344729362</v>
      </c>
      <c r="O76" s="1">
        <f>Interest_Under</f>
        <v>-1063.5755205982914</v>
      </c>
      <c r="P76" s="1">
        <f>YearlySavings_Under</f>
        <v>0</v>
      </c>
      <c r="Q76" s="1">
        <f>DesiredRetirementIncome</f>
        <v>122326.4171999652</v>
      </c>
      <c r="R76" s="1">
        <f>PensionIncome_Under</f>
        <v>0</v>
      </c>
      <c r="S76" s="1">
        <f>EndBalance</f>
        <v>-143648.57406529287</v>
      </c>
      <c r="V76" s="1">
        <f>Balance_Over</f>
        <v>1396011.9400872688</v>
      </c>
      <c r="W76" s="1">
        <f>Interest_Over</f>
        <v>101210.86565632698</v>
      </c>
      <c r="X76" s="1">
        <f>YearlySavings_Over</f>
        <v>0</v>
      </c>
      <c r="Y76" s="1">
        <f>DesiredRetirementIncome</f>
        <v>122326.4171999652</v>
      </c>
      <c r="Z76" s="1">
        <f>PensionIncome_Over</f>
        <v>0</v>
      </c>
      <c r="AA76" s="1">
        <f>EndBalance</f>
        <v>1374896.3885436307</v>
      </c>
      <c r="AD76" s="1" t="e">
        <f>IF(Calculations!B76&lt;DesiredRetirementAge,K76,NA())</f>
        <v>#N/A</v>
      </c>
      <c r="AE76" s="1">
        <f>IF(Calculations!B76&gt;=(DesiredRetirementAge-1),K76,NA())</f>
        <v>473269.58854670601</v>
      </c>
      <c r="AF76" s="1"/>
      <c r="AH76" s="1">
        <f t="shared" si="0"/>
        <v>1518544.9626089237</v>
      </c>
      <c r="AJ76" s="1"/>
    </row>
    <row r="77" spans="2:36" x14ac:dyDescent="0.2">
      <c r="B77">
        <f>Age</f>
        <v>81</v>
      </c>
      <c r="C77" s="1">
        <f>Salary</f>
        <v>0</v>
      </c>
      <c r="D77" s="1"/>
      <c r="E77" s="1"/>
      <c r="F77" s="1">
        <f>Balance</f>
        <v>473269.58854670601</v>
      </c>
      <c r="G77" s="1">
        <f>Interest</f>
        <v>29579.349284169126</v>
      </c>
      <c r="H77" s="1">
        <f>YearlySavings</f>
        <v>0</v>
      </c>
      <c r="I77" s="1">
        <f>DesiredRetirementIncome</f>
        <v>125996.20971596417</v>
      </c>
      <c r="J77" s="1">
        <f>PensionIncome</f>
        <v>0</v>
      </c>
      <c r="K77" s="1">
        <f>EndBalance</f>
        <v>376852.72811491101</v>
      </c>
      <c r="N77" s="1">
        <f>Balance_Under</f>
        <v>-143648.57406529287</v>
      </c>
      <c r="O77" s="1">
        <f>Interest_Under</f>
        <v>-7541.550138427875</v>
      </c>
      <c r="P77" s="1">
        <f>YearlySavings_Under</f>
        <v>0</v>
      </c>
      <c r="Q77" s="1">
        <f>DesiredRetirementIncome</f>
        <v>125996.20971596417</v>
      </c>
      <c r="R77" s="1">
        <f>PensionIncome_Under</f>
        <v>0</v>
      </c>
      <c r="S77" s="1">
        <f>EndBalance</f>
        <v>-277186.33391968493</v>
      </c>
      <c r="V77" s="1">
        <f>Balance_Over</f>
        <v>1374896.3885436307</v>
      </c>
      <c r="W77" s="1">
        <f>Interest_Over</f>
        <v>99679.98816941322</v>
      </c>
      <c r="X77" s="1">
        <f>YearlySavings_Over</f>
        <v>0</v>
      </c>
      <c r="Y77" s="1">
        <f>DesiredRetirementIncome</f>
        <v>125996.20971596417</v>
      </c>
      <c r="Z77" s="1">
        <f>PensionIncome_Over</f>
        <v>0</v>
      </c>
      <c r="AA77" s="1">
        <f>EndBalance</f>
        <v>1348580.1669970797</v>
      </c>
      <c r="AD77" s="1" t="e">
        <f>IF(Calculations!B77&lt;DesiredRetirementAge,K77,NA())</f>
        <v>#N/A</v>
      </c>
      <c r="AE77" s="1">
        <f>IF(Calculations!B77&gt;=(DesiredRetirementAge-1),K77,NA())</f>
        <v>376852.72811491101</v>
      </c>
      <c r="AF77" s="1"/>
      <c r="AH77" s="1">
        <f t="shared" si="0"/>
        <v>1625766.5009167646</v>
      </c>
      <c r="AJ77" s="1"/>
    </row>
    <row r="78" spans="2:36" x14ac:dyDescent="0.2">
      <c r="B78">
        <f>Age</f>
        <v>82</v>
      </c>
      <c r="C78" s="1">
        <f>Salary</f>
        <v>0</v>
      </c>
      <c r="D78" s="1"/>
      <c r="E78" s="1"/>
      <c r="F78" s="1">
        <f>Balance</f>
        <v>376852.72811491101</v>
      </c>
      <c r="G78" s="1">
        <f>Interest</f>
        <v>23553.295507181938</v>
      </c>
      <c r="H78" s="1">
        <f>YearlySavings</f>
        <v>0</v>
      </c>
      <c r="I78" s="1">
        <f>DesiredRetirementIncome</f>
        <v>129776.09600744309</v>
      </c>
      <c r="J78" s="1">
        <f>PensionIncome</f>
        <v>0</v>
      </c>
      <c r="K78" s="1">
        <f>EndBalance</f>
        <v>270629.92761464987</v>
      </c>
      <c r="N78" s="1">
        <f>Balance_Under</f>
        <v>-277186.33391968493</v>
      </c>
      <c r="O78" s="1">
        <f>Interest_Under</f>
        <v>-14552.282530783457</v>
      </c>
      <c r="P78" s="1">
        <f>YearlySavings_Under</f>
        <v>0</v>
      </c>
      <c r="Q78" s="1">
        <f>DesiredRetirementIncome</f>
        <v>129776.09600744309</v>
      </c>
      <c r="R78" s="1">
        <f>PensionIncome_Under</f>
        <v>0</v>
      </c>
      <c r="S78" s="1">
        <f>EndBalance</f>
        <v>-421514.71245791146</v>
      </c>
      <c r="V78" s="1">
        <f>Balance_Over</f>
        <v>1348580.1669970797</v>
      </c>
      <c r="W78" s="1">
        <f>Interest_Over</f>
        <v>97772.062107288279</v>
      </c>
      <c r="X78" s="1">
        <f>YearlySavings_Over</f>
        <v>0</v>
      </c>
      <c r="Y78" s="1">
        <f>DesiredRetirementIncome</f>
        <v>129776.09600744309</v>
      </c>
      <c r="Z78" s="1">
        <f>PensionIncome_Over</f>
        <v>0</v>
      </c>
      <c r="AA78" s="1">
        <f>EndBalance</f>
        <v>1316576.133096925</v>
      </c>
      <c r="AD78" s="1" t="e">
        <f>IF(Calculations!B78&lt;DesiredRetirementAge,K78,NA())</f>
        <v>#N/A</v>
      </c>
      <c r="AE78" s="1">
        <f>IF(Calculations!B78&gt;=(DesiredRetirementAge-1),K78,NA())</f>
        <v>270629.92761464987</v>
      </c>
      <c r="AF78" s="1"/>
      <c r="AH78" s="1">
        <f t="shared" si="0"/>
        <v>1738090.8455548366</v>
      </c>
    </row>
    <row r="79" spans="2:36" x14ac:dyDescent="0.2">
      <c r="B79">
        <f>Age</f>
        <v>83</v>
      </c>
      <c r="C79" s="1">
        <f>Salary</f>
        <v>0</v>
      </c>
      <c r="D79" s="1"/>
      <c r="E79" s="1"/>
      <c r="F79" s="1">
        <f>Balance</f>
        <v>270629.92761464987</v>
      </c>
      <c r="G79" s="1">
        <f>Interest</f>
        <v>16914.370475915617</v>
      </c>
      <c r="H79" s="1">
        <f>YearlySavings</f>
        <v>0</v>
      </c>
      <c r="I79" s="1">
        <f>DesiredRetirementIncome</f>
        <v>133669.37888766639</v>
      </c>
      <c r="J79" s="1">
        <f>PensionIncome</f>
        <v>0</v>
      </c>
      <c r="K79" s="1">
        <f>EndBalance</f>
        <v>153874.91920289909</v>
      </c>
      <c r="N79" s="1">
        <f>Balance_Under</f>
        <v>-421514.71245791146</v>
      </c>
      <c r="O79" s="1">
        <f>Interest_Under</f>
        <v>-22129.522404040352</v>
      </c>
      <c r="P79" s="1">
        <f>YearlySavings_Under</f>
        <v>0</v>
      </c>
      <c r="Q79" s="1">
        <f>DesiredRetirementIncome</f>
        <v>133669.37888766639</v>
      </c>
      <c r="R79" s="1">
        <f>PensionIncome_Under</f>
        <v>0</v>
      </c>
      <c r="S79" s="1">
        <f>EndBalance</f>
        <v>-577313.61374961818</v>
      </c>
      <c r="V79" s="1">
        <f>Balance_Over</f>
        <v>1316576.133096925</v>
      </c>
      <c r="W79" s="1">
        <f>Interest_Over</f>
        <v>95451.76964952705</v>
      </c>
      <c r="X79" s="1">
        <f>YearlySavings_Over</f>
        <v>0</v>
      </c>
      <c r="Y79" s="1">
        <f>DesiredRetirementIncome</f>
        <v>133669.37888766639</v>
      </c>
      <c r="Z79" s="1">
        <f>PensionIncome_Over</f>
        <v>0</v>
      </c>
      <c r="AA79" s="1">
        <f>EndBalance</f>
        <v>1278358.5238587856</v>
      </c>
      <c r="AD79" s="1" t="e">
        <f>IF(Calculations!B79&lt;DesiredRetirementAge,K79,NA())</f>
        <v>#N/A</v>
      </c>
      <c r="AE79" s="1">
        <f>IF(Calculations!B79&gt;=(DesiredRetirementAge-1),K79,NA())</f>
        <v>153874.91920289909</v>
      </c>
      <c r="AF79" s="1"/>
      <c r="AH79" s="1">
        <f t="shared" si="0"/>
        <v>1855672.1376084038</v>
      </c>
    </row>
    <row r="80" spans="2:36" x14ac:dyDescent="0.2">
      <c r="B80">
        <f>Age</f>
        <v>84</v>
      </c>
      <c r="C80" s="1">
        <f>Salary</f>
        <v>0</v>
      </c>
      <c r="D80" s="1"/>
      <c r="E80" s="1"/>
      <c r="F80" s="1">
        <f>Balance</f>
        <v>153874.91920289909</v>
      </c>
      <c r="G80" s="1">
        <f>Interest</f>
        <v>9617.1824501811934</v>
      </c>
      <c r="H80" s="1">
        <f>YearlySavings</f>
        <v>0</v>
      </c>
      <c r="I80" s="1">
        <f>DesiredRetirementIncome</f>
        <v>137679.46025429637</v>
      </c>
      <c r="J80" s="1">
        <f>PensionIncome</f>
        <v>0</v>
      </c>
      <c r="K80" s="1">
        <f>EndBalance</f>
        <v>25812.641398783919</v>
      </c>
      <c r="N80" s="1">
        <f>Balance_Under</f>
        <v>-577313.61374961818</v>
      </c>
      <c r="O80" s="1">
        <f>Interest_Under</f>
        <v>-30308.964721854954</v>
      </c>
      <c r="P80" s="1">
        <f>YearlySavings_Under</f>
        <v>0</v>
      </c>
      <c r="Q80" s="1">
        <f>DesiredRetirementIncome</f>
        <v>137679.46025429637</v>
      </c>
      <c r="R80" s="1">
        <f>PensionIncome_Under</f>
        <v>0</v>
      </c>
      <c r="S80" s="1">
        <f>EndBalance</f>
        <v>-745302.03872576961</v>
      </c>
      <c r="V80" s="1">
        <f>Balance_Over</f>
        <v>1278358.5238587856</v>
      </c>
      <c r="W80" s="1">
        <f>Interest_Over</f>
        <v>92680.992979761955</v>
      </c>
      <c r="X80" s="1">
        <f>YearlySavings_Over</f>
        <v>0</v>
      </c>
      <c r="Y80" s="1">
        <f>DesiredRetirementIncome</f>
        <v>137679.46025429637</v>
      </c>
      <c r="Z80" s="1">
        <f>PensionIncome_Over</f>
        <v>0</v>
      </c>
      <c r="AA80" s="1">
        <f>EndBalance</f>
        <v>1233360.0565842511</v>
      </c>
      <c r="AD80" s="1" t="e">
        <f>IF(Calculations!B80&lt;DesiredRetirementAge,K80,NA())</f>
        <v>#N/A</v>
      </c>
      <c r="AE80" s="1">
        <f>IF(Calculations!B80&gt;=(DesiredRetirementAge-1),K80,NA())</f>
        <v>25812.641398783919</v>
      </c>
      <c r="AF80" s="1"/>
      <c r="AH80" s="1">
        <f t="shared" si="0"/>
        <v>1978662.0953100207</v>
      </c>
    </row>
    <row r="81" spans="2:34" x14ac:dyDescent="0.2">
      <c r="B81" t="e">
        <f>Age</f>
        <v>#N/A</v>
      </c>
      <c r="C81" s="1" t="e">
        <f>Salary</f>
        <v>#N/A</v>
      </c>
      <c r="D81" s="1"/>
      <c r="E81" s="1"/>
      <c r="F81" s="1" t="e">
        <f>Balance</f>
        <v>#N/A</v>
      </c>
      <c r="G81" s="1" t="e">
        <f>Interest</f>
        <v>#N/A</v>
      </c>
      <c r="H81" s="1" t="e">
        <f>YearlySavings</f>
        <v>#N/A</v>
      </c>
      <c r="I81" s="1" t="e">
        <f>DesiredRetirementIncome</f>
        <v>#N/A</v>
      </c>
      <c r="J81" s="1" t="e">
        <f>PensionIncome</f>
        <v>#N/A</v>
      </c>
      <c r="K81" s="1" t="e">
        <f>EndBalance</f>
        <v>#N/A</v>
      </c>
      <c r="N81" s="1" t="e">
        <f>Balance_Under</f>
        <v>#N/A</v>
      </c>
      <c r="O81" s="1" t="e">
        <f>Interest_Under</f>
        <v>#N/A</v>
      </c>
      <c r="P81" s="1" t="e">
        <f>YearlySavings_Under</f>
        <v>#N/A</v>
      </c>
      <c r="Q81" s="1" t="e">
        <f>DesiredRetirementIncome</f>
        <v>#N/A</v>
      </c>
      <c r="R81" s="1" t="e">
        <f>PensionIncome_Under</f>
        <v>#N/A</v>
      </c>
      <c r="S81" s="1" t="e">
        <f>EndBalance</f>
        <v>#N/A</v>
      </c>
      <c r="V81" s="1" t="e">
        <f>Balance_Over</f>
        <v>#N/A</v>
      </c>
      <c r="W81" s="1" t="e">
        <f>Interest_Over</f>
        <v>#N/A</v>
      </c>
      <c r="X81" s="1" t="e">
        <f>YearlySavings_Over</f>
        <v>#N/A</v>
      </c>
      <c r="Y81" s="1" t="e">
        <f>DesiredRetirementIncome</f>
        <v>#N/A</v>
      </c>
      <c r="Z81" s="1" t="e">
        <f>PensionIncome_Over</f>
        <v>#N/A</v>
      </c>
      <c r="AA81" s="1" t="e">
        <f>EndBalance</f>
        <v>#N/A</v>
      </c>
      <c r="AD81" s="1" t="e">
        <f>IF(Calculations!B81&lt;DesiredRetirementAge,K81,NA())</f>
        <v>#N/A</v>
      </c>
      <c r="AE81" s="1" t="e">
        <f>IF(Calculations!B81&gt;=(DesiredRetirementAge-1),K81,NA())</f>
        <v>#N/A</v>
      </c>
      <c r="AF81" s="1"/>
      <c r="AH81" s="1" t="e">
        <f t="shared" si="0"/>
        <v>#N/A</v>
      </c>
    </row>
    <row r="82" spans="2:34" x14ac:dyDescent="0.2">
      <c r="B82" t="e">
        <f>Age</f>
        <v>#N/A</v>
      </c>
      <c r="C82" s="1" t="e">
        <f>Salary</f>
        <v>#N/A</v>
      </c>
      <c r="D82" s="1"/>
      <c r="E82" s="1"/>
      <c r="F82" s="1" t="e">
        <f>Balance</f>
        <v>#N/A</v>
      </c>
      <c r="G82" s="1" t="e">
        <f>Interest</f>
        <v>#N/A</v>
      </c>
      <c r="H82" s="1" t="e">
        <f>YearlySavings</f>
        <v>#N/A</v>
      </c>
      <c r="I82" s="1" t="e">
        <f>DesiredRetirementIncome</f>
        <v>#N/A</v>
      </c>
      <c r="J82" s="1" t="e">
        <f>PensionIncome</f>
        <v>#N/A</v>
      </c>
      <c r="K82" s="1" t="e">
        <f>EndBalance</f>
        <v>#N/A</v>
      </c>
      <c r="N82" s="1" t="e">
        <f>Balance_Under</f>
        <v>#N/A</v>
      </c>
      <c r="O82" s="1" t="e">
        <f>Interest_Under</f>
        <v>#N/A</v>
      </c>
      <c r="P82" s="1" t="e">
        <f>YearlySavings_Under</f>
        <v>#N/A</v>
      </c>
      <c r="Q82" s="1" t="e">
        <f>DesiredRetirementIncome</f>
        <v>#N/A</v>
      </c>
      <c r="R82" s="1" t="e">
        <f>PensionIncome_Under</f>
        <v>#N/A</v>
      </c>
      <c r="S82" s="1" t="e">
        <f>EndBalance</f>
        <v>#N/A</v>
      </c>
      <c r="V82" s="1" t="e">
        <f>Balance_Over</f>
        <v>#N/A</v>
      </c>
      <c r="W82" s="1" t="e">
        <f>Interest_Over</f>
        <v>#N/A</v>
      </c>
      <c r="X82" s="1" t="e">
        <f>YearlySavings_Over</f>
        <v>#N/A</v>
      </c>
      <c r="Y82" s="1" t="e">
        <f>DesiredRetirementIncome</f>
        <v>#N/A</v>
      </c>
      <c r="Z82" s="1" t="e">
        <f>PensionIncome_Over</f>
        <v>#N/A</v>
      </c>
      <c r="AA82" s="1" t="e">
        <f>EndBalance</f>
        <v>#N/A</v>
      </c>
      <c r="AD82" s="1" t="e">
        <f>IF(Calculations!B82&lt;DesiredRetirementAge,K82,NA())</f>
        <v>#N/A</v>
      </c>
      <c r="AE82" s="1" t="e">
        <f>IF(Calculations!B82&gt;=(DesiredRetirementAge-1),K82,NA())</f>
        <v>#N/A</v>
      </c>
      <c r="AF82" s="1"/>
      <c r="AH82" s="1" t="e">
        <f t="shared" si="0"/>
        <v>#N/A</v>
      </c>
    </row>
    <row r="83" spans="2:34" x14ac:dyDescent="0.2">
      <c r="B83" t="e">
        <f>Age</f>
        <v>#N/A</v>
      </c>
      <c r="C83" s="1" t="e">
        <f>Salary</f>
        <v>#N/A</v>
      </c>
      <c r="D83" s="1"/>
      <c r="E83" s="1"/>
      <c r="F83" s="1" t="e">
        <f>Balance</f>
        <v>#N/A</v>
      </c>
      <c r="G83" s="1" t="e">
        <f>Interest</f>
        <v>#N/A</v>
      </c>
      <c r="H83" s="1" t="e">
        <f>YearlySavings</f>
        <v>#N/A</v>
      </c>
      <c r="I83" s="1" t="e">
        <f>DesiredRetirementIncome</f>
        <v>#N/A</v>
      </c>
      <c r="J83" s="1" t="e">
        <f>PensionIncome</f>
        <v>#N/A</v>
      </c>
      <c r="K83" s="1" t="e">
        <f>EndBalance</f>
        <v>#N/A</v>
      </c>
      <c r="N83" s="1" t="e">
        <f>Balance_Under</f>
        <v>#N/A</v>
      </c>
      <c r="O83" s="1" t="e">
        <f>Interest_Under</f>
        <v>#N/A</v>
      </c>
      <c r="P83" s="1" t="e">
        <f>YearlySavings_Under</f>
        <v>#N/A</v>
      </c>
      <c r="Q83" s="1" t="e">
        <f>DesiredRetirementIncome</f>
        <v>#N/A</v>
      </c>
      <c r="R83" s="1" t="e">
        <f>PensionIncome_Under</f>
        <v>#N/A</v>
      </c>
      <c r="S83" s="1" t="e">
        <f>EndBalance</f>
        <v>#N/A</v>
      </c>
      <c r="V83" s="1" t="e">
        <f>Balance_Over</f>
        <v>#N/A</v>
      </c>
      <c r="W83" s="1" t="e">
        <f>Interest_Over</f>
        <v>#N/A</v>
      </c>
      <c r="X83" s="1" t="e">
        <f>YearlySavings_Over</f>
        <v>#N/A</v>
      </c>
      <c r="Y83" s="1" t="e">
        <f>DesiredRetirementIncome</f>
        <v>#N/A</v>
      </c>
      <c r="Z83" s="1" t="e">
        <f>PensionIncome_Over</f>
        <v>#N/A</v>
      </c>
      <c r="AA83" s="1" t="e">
        <f>EndBalance</f>
        <v>#N/A</v>
      </c>
      <c r="AD83" s="1" t="e">
        <f>IF(Calculations!B83&lt;DesiredRetirementAge,K83,NA())</f>
        <v>#N/A</v>
      </c>
      <c r="AE83" s="1" t="e">
        <f>IF(Calculations!B83&gt;=(DesiredRetirementAge-1),K83,NA())</f>
        <v>#N/A</v>
      </c>
      <c r="AF83" s="1"/>
      <c r="AH83" s="1" t="e">
        <f t="shared" si="0"/>
        <v>#N/A</v>
      </c>
    </row>
    <row r="84" spans="2:34" x14ac:dyDescent="0.2">
      <c r="B84" t="e">
        <f>Age</f>
        <v>#N/A</v>
      </c>
      <c r="C84" s="1" t="e">
        <f>Salary</f>
        <v>#N/A</v>
      </c>
      <c r="D84" s="1"/>
      <c r="E84" s="1"/>
      <c r="F84" s="1" t="e">
        <f>Balance</f>
        <v>#N/A</v>
      </c>
      <c r="G84" s="1" t="e">
        <f>Interest</f>
        <v>#N/A</v>
      </c>
      <c r="H84" s="1" t="e">
        <f>YearlySavings</f>
        <v>#N/A</v>
      </c>
      <c r="I84" s="1" t="e">
        <f>DesiredRetirementIncome</f>
        <v>#N/A</v>
      </c>
      <c r="J84" s="1" t="e">
        <f>PensionIncome</f>
        <v>#N/A</v>
      </c>
      <c r="K84" s="1" t="e">
        <f>EndBalance</f>
        <v>#N/A</v>
      </c>
      <c r="N84" s="1" t="e">
        <f>Balance_Under</f>
        <v>#N/A</v>
      </c>
      <c r="O84" s="1" t="e">
        <f>Interest_Under</f>
        <v>#N/A</v>
      </c>
      <c r="P84" s="1" t="e">
        <f>YearlySavings_Under</f>
        <v>#N/A</v>
      </c>
      <c r="Q84" s="1" t="e">
        <f>DesiredRetirementIncome</f>
        <v>#N/A</v>
      </c>
      <c r="R84" s="1" t="e">
        <f>PensionIncome_Under</f>
        <v>#N/A</v>
      </c>
      <c r="S84" s="1" t="e">
        <f>EndBalance</f>
        <v>#N/A</v>
      </c>
      <c r="V84" s="1" t="e">
        <f>Balance_Over</f>
        <v>#N/A</v>
      </c>
      <c r="W84" s="1" t="e">
        <f>Interest_Over</f>
        <v>#N/A</v>
      </c>
      <c r="X84" s="1" t="e">
        <f>YearlySavings_Over</f>
        <v>#N/A</v>
      </c>
      <c r="Y84" s="1" t="e">
        <f>DesiredRetirementIncome</f>
        <v>#N/A</v>
      </c>
      <c r="Z84" s="1" t="e">
        <f>PensionIncome_Over</f>
        <v>#N/A</v>
      </c>
      <c r="AA84" s="1" t="e">
        <f>EndBalance</f>
        <v>#N/A</v>
      </c>
      <c r="AD84" s="1" t="e">
        <f>IF(Calculations!B84&lt;DesiredRetirementAge,K84,NA())</f>
        <v>#N/A</v>
      </c>
      <c r="AE84" s="1" t="e">
        <f>IF(Calculations!B84&gt;=(DesiredRetirementAge-1),K84,NA())</f>
        <v>#N/A</v>
      </c>
      <c r="AF84" s="1"/>
      <c r="AH84" s="1" t="e">
        <f t="shared" si="0"/>
        <v>#N/A</v>
      </c>
    </row>
    <row r="85" spans="2:34" x14ac:dyDescent="0.2">
      <c r="B85" t="e">
        <f>Age</f>
        <v>#N/A</v>
      </c>
      <c r="C85" s="1" t="e">
        <f>Salary</f>
        <v>#N/A</v>
      </c>
      <c r="D85" s="1"/>
      <c r="E85" s="1"/>
      <c r="F85" s="1" t="e">
        <f>Balance</f>
        <v>#N/A</v>
      </c>
      <c r="G85" s="1" t="e">
        <f>Interest</f>
        <v>#N/A</v>
      </c>
      <c r="H85" s="1" t="e">
        <f>YearlySavings</f>
        <v>#N/A</v>
      </c>
      <c r="I85" s="1" t="e">
        <f>DesiredRetirementIncome</f>
        <v>#N/A</v>
      </c>
      <c r="J85" s="1" t="e">
        <f>PensionIncome</f>
        <v>#N/A</v>
      </c>
      <c r="K85" s="1" t="e">
        <f>EndBalance</f>
        <v>#N/A</v>
      </c>
      <c r="N85" s="1" t="e">
        <f>Balance_Under</f>
        <v>#N/A</v>
      </c>
      <c r="O85" s="1" t="e">
        <f>Interest_Under</f>
        <v>#N/A</v>
      </c>
      <c r="P85" s="1" t="e">
        <f>YearlySavings_Under</f>
        <v>#N/A</v>
      </c>
      <c r="Q85" s="1" t="e">
        <f>DesiredRetirementIncome</f>
        <v>#N/A</v>
      </c>
      <c r="R85" s="1" t="e">
        <f>PensionIncome_Under</f>
        <v>#N/A</v>
      </c>
      <c r="S85" s="1" t="e">
        <f>EndBalance</f>
        <v>#N/A</v>
      </c>
      <c r="V85" s="1" t="e">
        <f>Balance_Over</f>
        <v>#N/A</v>
      </c>
      <c r="W85" s="1" t="e">
        <f>Interest_Over</f>
        <v>#N/A</v>
      </c>
      <c r="X85" s="1" t="e">
        <f>YearlySavings_Over</f>
        <v>#N/A</v>
      </c>
      <c r="Y85" s="1" t="e">
        <f>DesiredRetirementIncome</f>
        <v>#N/A</v>
      </c>
      <c r="Z85" s="1" t="e">
        <f>PensionIncome_Over</f>
        <v>#N/A</v>
      </c>
      <c r="AA85" s="1" t="e">
        <f>EndBalance</f>
        <v>#N/A</v>
      </c>
      <c r="AD85" s="1" t="e">
        <f>IF(Calculations!B85&lt;DesiredRetirementAge,K85,NA())</f>
        <v>#N/A</v>
      </c>
      <c r="AE85" s="1" t="e">
        <f>IF(Calculations!B85&gt;=(DesiredRetirementAge-1),K85,NA())</f>
        <v>#N/A</v>
      </c>
      <c r="AF85" s="1"/>
      <c r="AH85" s="1" t="e">
        <f t="shared" si="0"/>
        <v>#N/A</v>
      </c>
    </row>
    <row r="86" spans="2:34" x14ac:dyDescent="0.2">
      <c r="B86" t="e">
        <f>Age</f>
        <v>#N/A</v>
      </c>
      <c r="C86" s="1" t="e">
        <f>Salary</f>
        <v>#N/A</v>
      </c>
      <c r="D86" s="1"/>
      <c r="E86" s="1"/>
      <c r="F86" s="1" t="e">
        <f>Balance</f>
        <v>#N/A</v>
      </c>
      <c r="G86" s="1" t="e">
        <f>Interest</f>
        <v>#N/A</v>
      </c>
      <c r="H86" s="1" t="e">
        <f>YearlySavings</f>
        <v>#N/A</v>
      </c>
      <c r="I86" s="1" t="e">
        <f>DesiredRetirementIncome</f>
        <v>#N/A</v>
      </c>
      <c r="J86" s="1" t="e">
        <f>PensionIncome</f>
        <v>#N/A</v>
      </c>
      <c r="K86" s="1" t="e">
        <f>EndBalance</f>
        <v>#N/A</v>
      </c>
      <c r="N86" s="1" t="e">
        <f>Balance_Under</f>
        <v>#N/A</v>
      </c>
      <c r="O86" s="1" t="e">
        <f>Interest_Under</f>
        <v>#N/A</v>
      </c>
      <c r="P86" s="1" t="e">
        <f>YearlySavings_Under</f>
        <v>#N/A</v>
      </c>
      <c r="Q86" s="1" t="e">
        <f>DesiredRetirementIncome</f>
        <v>#N/A</v>
      </c>
      <c r="R86" s="1" t="e">
        <f>PensionIncome_Under</f>
        <v>#N/A</v>
      </c>
      <c r="S86" s="1" t="e">
        <f>EndBalance</f>
        <v>#N/A</v>
      </c>
      <c r="V86" s="1" t="e">
        <f>Balance_Over</f>
        <v>#N/A</v>
      </c>
      <c r="W86" s="1" t="e">
        <f>Interest_Over</f>
        <v>#N/A</v>
      </c>
      <c r="X86" s="1" t="e">
        <f>YearlySavings_Over</f>
        <v>#N/A</v>
      </c>
      <c r="Y86" s="1" t="e">
        <f>DesiredRetirementIncome</f>
        <v>#N/A</v>
      </c>
      <c r="Z86" s="1" t="e">
        <f>PensionIncome_Over</f>
        <v>#N/A</v>
      </c>
      <c r="AA86" s="1" t="e">
        <f>EndBalance</f>
        <v>#N/A</v>
      </c>
      <c r="AD86" s="1" t="e">
        <f>IF(Calculations!B86&lt;DesiredRetirementAge,K86,NA())</f>
        <v>#N/A</v>
      </c>
      <c r="AE86" s="1" t="e">
        <f>IF(Calculations!B86&gt;=(DesiredRetirementAge-1),K86,NA())</f>
        <v>#N/A</v>
      </c>
      <c r="AF86" s="1"/>
      <c r="AH86" s="1" t="e">
        <f t="shared" si="0"/>
        <v>#N/A</v>
      </c>
    </row>
    <row r="87" spans="2:34" x14ac:dyDescent="0.2">
      <c r="B87" t="e">
        <f>Age</f>
        <v>#N/A</v>
      </c>
      <c r="C87" s="1" t="e">
        <f>Salary</f>
        <v>#N/A</v>
      </c>
      <c r="D87" s="1"/>
      <c r="E87" s="1"/>
      <c r="F87" s="1" t="e">
        <f>Balance</f>
        <v>#N/A</v>
      </c>
      <c r="G87" s="1" t="e">
        <f>Interest</f>
        <v>#N/A</v>
      </c>
      <c r="H87" s="1" t="e">
        <f>YearlySavings</f>
        <v>#N/A</v>
      </c>
      <c r="I87" s="1" t="e">
        <f>DesiredRetirementIncome</f>
        <v>#N/A</v>
      </c>
      <c r="J87" s="1" t="e">
        <f>PensionIncome</f>
        <v>#N/A</v>
      </c>
      <c r="K87" s="1" t="e">
        <f>EndBalance</f>
        <v>#N/A</v>
      </c>
      <c r="N87" s="1" t="e">
        <f>Balance_Under</f>
        <v>#N/A</v>
      </c>
      <c r="O87" s="1" t="e">
        <f>Interest_Under</f>
        <v>#N/A</v>
      </c>
      <c r="P87" s="1" t="e">
        <f>YearlySavings_Under</f>
        <v>#N/A</v>
      </c>
      <c r="Q87" s="1" t="e">
        <f>DesiredRetirementIncome</f>
        <v>#N/A</v>
      </c>
      <c r="R87" s="1" t="e">
        <f>PensionIncome_Under</f>
        <v>#N/A</v>
      </c>
      <c r="S87" s="1" t="e">
        <f>EndBalance</f>
        <v>#N/A</v>
      </c>
      <c r="V87" s="1" t="e">
        <f>Balance_Over</f>
        <v>#N/A</v>
      </c>
      <c r="W87" s="1" t="e">
        <f>Interest_Over</f>
        <v>#N/A</v>
      </c>
      <c r="X87" s="1" t="e">
        <f>YearlySavings_Over</f>
        <v>#N/A</v>
      </c>
      <c r="Y87" s="1" t="e">
        <f>DesiredRetirementIncome</f>
        <v>#N/A</v>
      </c>
      <c r="Z87" s="1" t="e">
        <f>PensionIncome_Over</f>
        <v>#N/A</v>
      </c>
      <c r="AA87" s="1" t="e">
        <f>EndBalance</f>
        <v>#N/A</v>
      </c>
      <c r="AD87" s="1" t="e">
        <f>IF(Calculations!B87&lt;DesiredRetirementAge,K87,NA())</f>
        <v>#N/A</v>
      </c>
      <c r="AE87" s="1" t="e">
        <f>IF(Calculations!B87&gt;=(DesiredRetirementAge-1),K87,NA())</f>
        <v>#N/A</v>
      </c>
      <c r="AF87" s="1"/>
      <c r="AH87" s="1" t="e">
        <f t="shared" si="0"/>
        <v>#N/A</v>
      </c>
    </row>
    <row r="88" spans="2:34" x14ac:dyDescent="0.2">
      <c r="B88" t="e">
        <f>Age</f>
        <v>#N/A</v>
      </c>
      <c r="C88" s="1" t="e">
        <f>Salary</f>
        <v>#N/A</v>
      </c>
      <c r="D88" s="1"/>
      <c r="E88" s="1"/>
      <c r="F88" s="1" t="e">
        <f>Balance</f>
        <v>#N/A</v>
      </c>
      <c r="G88" s="1" t="e">
        <f>Interest</f>
        <v>#N/A</v>
      </c>
      <c r="H88" s="1" t="e">
        <f>YearlySavings</f>
        <v>#N/A</v>
      </c>
      <c r="I88" s="1" t="e">
        <f>DesiredRetirementIncome</f>
        <v>#N/A</v>
      </c>
      <c r="J88" s="1" t="e">
        <f>PensionIncome</f>
        <v>#N/A</v>
      </c>
      <c r="K88" s="1" t="e">
        <f>EndBalance</f>
        <v>#N/A</v>
      </c>
      <c r="N88" s="1" t="e">
        <f>Balance_Under</f>
        <v>#N/A</v>
      </c>
      <c r="O88" s="1" t="e">
        <f>Interest_Under</f>
        <v>#N/A</v>
      </c>
      <c r="P88" s="1" t="e">
        <f>YearlySavings_Under</f>
        <v>#N/A</v>
      </c>
      <c r="Q88" s="1" t="e">
        <f>DesiredRetirementIncome</f>
        <v>#N/A</v>
      </c>
      <c r="R88" s="1" t="e">
        <f>PensionIncome_Under</f>
        <v>#N/A</v>
      </c>
      <c r="S88" s="1" t="e">
        <f>EndBalance</f>
        <v>#N/A</v>
      </c>
      <c r="V88" s="1" t="e">
        <f>Balance_Over</f>
        <v>#N/A</v>
      </c>
      <c r="W88" s="1" t="e">
        <f>Interest_Over</f>
        <v>#N/A</v>
      </c>
      <c r="X88" s="1" t="e">
        <f>YearlySavings_Over</f>
        <v>#N/A</v>
      </c>
      <c r="Y88" s="1" t="e">
        <f>DesiredRetirementIncome</f>
        <v>#N/A</v>
      </c>
      <c r="Z88" s="1" t="e">
        <f>PensionIncome_Over</f>
        <v>#N/A</v>
      </c>
      <c r="AA88" s="1" t="e">
        <f>EndBalance</f>
        <v>#N/A</v>
      </c>
      <c r="AD88" s="1" t="e">
        <f>IF(Calculations!B88&lt;DesiredRetirementAge,K88,NA())</f>
        <v>#N/A</v>
      </c>
      <c r="AE88" s="1" t="e">
        <f>IF(Calculations!B88&gt;=(DesiredRetirementAge-1),K88,NA())</f>
        <v>#N/A</v>
      </c>
      <c r="AF88" s="1"/>
      <c r="AH88" s="1" t="e">
        <f t="shared" si="0"/>
        <v>#N/A</v>
      </c>
    </row>
    <row r="89" spans="2:34" x14ac:dyDescent="0.2">
      <c r="B89" t="e">
        <f>Age</f>
        <v>#N/A</v>
      </c>
      <c r="C89" s="1" t="e">
        <f>Salary</f>
        <v>#N/A</v>
      </c>
      <c r="D89" s="1"/>
      <c r="E89" s="1"/>
      <c r="F89" s="1" t="e">
        <f>Balance</f>
        <v>#N/A</v>
      </c>
      <c r="G89" s="1" t="e">
        <f>Interest</f>
        <v>#N/A</v>
      </c>
      <c r="H89" s="1" t="e">
        <f>YearlySavings</f>
        <v>#N/A</v>
      </c>
      <c r="I89" s="1" t="e">
        <f>DesiredRetirementIncome</f>
        <v>#N/A</v>
      </c>
      <c r="J89" s="1" t="e">
        <f>PensionIncome</f>
        <v>#N/A</v>
      </c>
      <c r="K89" s="1" t="e">
        <f>EndBalance</f>
        <v>#N/A</v>
      </c>
      <c r="N89" s="1" t="e">
        <f>Balance_Under</f>
        <v>#N/A</v>
      </c>
      <c r="O89" s="1" t="e">
        <f>Interest_Under</f>
        <v>#N/A</v>
      </c>
      <c r="P89" s="1" t="e">
        <f>YearlySavings_Under</f>
        <v>#N/A</v>
      </c>
      <c r="Q89" s="1" t="e">
        <f>DesiredRetirementIncome</f>
        <v>#N/A</v>
      </c>
      <c r="R89" s="1" t="e">
        <f>PensionIncome_Under</f>
        <v>#N/A</v>
      </c>
      <c r="S89" s="1" t="e">
        <f>EndBalance</f>
        <v>#N/A</v>
      </c>
      <c r="V89" s="1" t="e">
        <f>Balance_Over</f>
        <v>#N/A</v>
      </c>
      <c r="W89" s="1" t="e">
        <f>Interest_Over</f>
        <v>#N/A</v>
      </c>
      <c r="X89" s="1" t="e">
        <f>YearlySavings_Over</f>
        <v>#N/A</v>
      </c>
      <c r="Y89" s="1" t="e">
        <f>DesiredRetirementIncome</f>
        <v>#N/A</v>
      </c>
      <c r="Z89" s="1" t="e">
        <f>PensionIncome_Over</f>
        <v>#N/A</v>
      </c>
      <c r="AA89" s="1" t="e">
        <f>EndBalance</f>
        <v>#N/A</v>
      </c>
      <c r="AD89" s="1" t="e">
        <f>IF(Calculations!B89&lt;DesiredRetirementAge,K89,NA())</f>
        <v>#N/A</v>
      </c>
      <c r="AE89" s="1" t="e">
        <f>IF(Calculations!B89&gt;=(DesiredRetirementAge-1),K89,NA())</f>
        <v>#N/A</v>
      </c>
      <c r="AF89" s="1"/>
      <c r="AH89" s="1" t="e">
        <f t="shared" si="0"/>
        <v>#N/A</v>
      </c>
    </row>
    <row r="90" spans="2:34" x14ac:dyDescent="0.2">
      <c r="B90" t="e">
        <f>Age</f>
        <v>#N/A</v>
      </c>
      <c r="C90" s="1" t="e">
        <f>Salary</f>
        <v>#N/A</v>
      </c>
      <c r="D90" s="1"/>
      <c r="E90" s="1"/>
      <c r="F90" s="1" t="e">
        <f>Balance</f>
        <v>#N/A</v>
      </c>
      <c r="G90" s="1" t="e">
        <f>Interest</f>
        <v>#N/A</v>
      </c>
      <c r="H90" s="1" t="e">
        <f>YearlySavings</f>
        <v>#N/A</v>
      </c>
      <c r="I90" s="1" t="e">
        <f>DesiredRetirementIncome</f>
        <v>#N/A</v>
      </c>
      <c r="J90" s="1" t="e">
        <f>PensionIncome</f>
        <v>#N/A</v>
      </c>
      <c r="K90" s="1" t="e">
        <f>EndBalance</f>
        <v>#N/A</v>
      </c>
      <c r="N90" s="1" t="e">
        <f>Balance_Under</f>
        <v>#N/A</v>
      </c>
      <c r="O90" s="1" t="e">
        <f>Interest_Under</f>
        <v>#N/A</v>
      </c>
      <c r="P90" s="1" t="e">
        <f>YearlySavings_Under</f>
        <v>#N/A</v>
      </c>
      <c r="Q90" s="1" t="e">
        <f>DesiredRetirementIncome</f>
        <v>#N/A</v>
      </c>
      <c r="R90" s="1" t="e">
        <f>PensionIncome_Under</f>
        <v>#N/A</v>
      </c>
      <c r="S90" s="1" t="e">
        <f>EndBalance</f>
        <v>#N/A</v>
      </c>
      <c r="V90" s="1" t="e">
        <f>Balance_Over</f>
        <v>#N/A</v>
      </c>
      <c r="W90" s="1" t="e">
        <f>Interest_Over</f>
        <v>#N/A</v>
      </c>
      <c r="X90" s="1" t="e">
        <f>YearlySavings_Over</f>
        <v>#N/A</v>
      </c>
      <c r="Y90" s="1" t="e">
        <f>DesiredRetirementIncome</f>
        <v>#N/A</v>
      </c>
      <c r="Z90" s="1" t="e">
        <f>PensionIncome_Over</f>
        <v>#N/A</v>
      </c>
      <c r="AA90" s="1" t="e">
        <f>EndBalance</f>
        <v>#N/A</v>
      </c>
      <c r="AD90" s="1" t="e">
        <f>IF(Calculations!B90&lt;DesiredRetirementAge,K90,NA())</f>
        <v>#N/A</v>
      </c>
      <c r="AE90" s="1" t="e">
        <f>IF(Calculations!B90&gt;=(DesiredRetirementAge-1),K90,NA())</f>
        <v>#N/A</v>
      </c>
      <c r="AF90" s="1"/>
      <c r="AH90" s="1" t="e">
        <f t="shared" si="0"/>
        <v>#N/A</v>
      </c>
    </row>
    <row r="91" spans="2:34" x14ac:dyDescent="0.2">
      <c r="B91" t="e">
        <f>Age</f>
        <v>#N/A</v>
      </c>
      <c r="C91" s="1" t="e">
        <f>Salary</f>
        <v>#N/A</v>
      </c>
      <c r="D91" s="1"/>
      <c r="E91" s="1"/>
      <c r="F91" s="1" t="e">
        <f>Balance</f>
        <v>#N/A</v>
      </c>
      <c r="G91" s="1" t="e">
        <f>Interest</f>
        <v>#N/A</v>
      </c>
      <c r="H91" s="1" t="e">
        <f>YearlySavings</f>
        <v>#N/A</v>
      </c>
      <c r="I91" s="1" t="e">
        <f>DesiredRetirementIncome</f>
        <v>#N/A</v>
      </c>
      <c r="J91" s="1" t="e">
        <f>PensionIncome</f>
        <v>#N/A</v>
      </c>
      <c r="K91" s="1" t="e">
        <f>EndBalance</f>
        <v>#N/A</v>
      </c>
      <c r="N91" s="1" t="e">
        <f>Balance_Under</f>
        <v>#N/A</v>
      </c>
      <c r="O91" s="1" t="e">
        <f>Interest_Under</f>
        <v>#N/A</v>
      </c>
      <c r="P91" s="1" t="e">
        <f>YearlySavings_Under</f>
        <v>#N/A</v>
      </c>
      <c r="Q91" s="1" t="e">
        <f>DesiredRetirementIncome</f>
        <v>#N/A</v>
      </c>
      <c r="R91" s="1" t="e">
        <f>PensionIncome_Under</f>
        <v>#N/A</v>
      </c>
      <c r="S91" s="1" t="e">
        <f>EndBalance</f>
        <v>#N/A</v>
      </c>
      <c r="V91" s="1" t="e">
        <f>Balance_Over</f>
        <v>#N/A</v>
      </c>
      <c r="W91" s="1" t="e">
        <f>Interest_Over</f>
        <v>#N/A</v>
      </c>
      <c r="X91" s="1" t="e">
        <f>YearlySavings_Over</f>
        <v>#N/A</v>
      </c>
      <c r="Y91" s="1" t="e">
        <f>DesiredRetirementIncome</f>
        <v>#N/A</v>
      </c>
      <c r="Z91" s="1" t="e">
        <f>PensionIncome_Over</f>
        <v>#N/A</v>
      </c>
      <c r="AA91" s="1" t="e">
        <f>EndBalance</f>
        <v>#N/A</v>
      </c>
      <c r="AD91" s="1" t="e">
        <f>IF(Calculations!B91&lt;DesiredRetirementAge,K91,NA())</f>
        <v>#N/A</v>
      </c>
      <c r="AE91" s="1" t="e">
        <f>IF(Calculations!B91&gt;=(DesiredRetirementAge-1),K91,NA())</f>
        <v>#N/A</v>
      </c>
      <c r="AF91" s="1"/>
      <c r="AH91" s="1" t="e">
        <f t="shared" si="0"/>
        <v>#N/A</v>
      </c>
    </row>
    <row r="92" spans="2:34" x14ac:dyDescent="0.2">
      <c r="B92" t="e">
        <f>Age</f>
        <v>#N/A</v>
      </c>
      <c r="C92" s="1" t="e">
        <f>Salary</f>
        <v>#N/A</v>
      </c>
      <c r="D92" s="1"/>
      <c r="E92" s="1"/>
      <c r="F92" s="1" t="e">
        <f>Balance</f>
        <v>#N/A</v>
      </c>
      <c r="G92" s="1" t="e">
        <f>Interest</f>
        <v>#N/A</v>
      </c>
      <c r="H92" s="1" t="e">
        <f>YearlySavings</f>
        <v>#N/A</v>
      </c>
      <c r="I92" s="1" t="e">
        <f>DesiredRetirementIncome</f>
        <v>#N/A</v>
      </c>
      <c r="J92" s="1" t="e">
        <f>PensionIncome</f>
        <v>#N/A</v>
      </c>
      <c r="K92" s="1" t="e">
        <f>EndBalance</f>
        <v>#N/A</v>
      </c>
      <c r="N92" s="1" t="e">
        <f>Balance_Under</f>
        <v>#N/A</v>
      </c>
      <c r="O92" s="1" t="e">
        <f>Interest_Under</f>
        <v>#N/A</v>
      </c>
      <c r="P92" s="1" t="e">
        <f>YearlySavings_Under</f>
        <v>#N/A</v>
      </c>
      <c r="Q92" s="1" t="e">
        <f>DesiredRetirementIncome</f>
        <v>#N/A</v>
      </c>
      <c r="R92" s="1" t="e">
        <f>PensionIncome_Under</f>
        <v>#N/A</v>
      </c>
      <c r="S92" s="1" t="e">
        <f>EndBalance</f>
        <v>#N/A</v>
      </c>
      <c r="V92" s="1" t="e">
        <f>Balance_Over</f>
        <v>#N/A</v>
      </c>
      <c r="W92" s="1" t="e">
        <f>Interest_Over</f>
        <v>#N/A</v>
      </c>
      <c r="X92" s="1" t="e">
        <f>YearlySavings_Over</f>
        <v>#N/A</v>
      </c>
      <c r="Y92" s="1" t="e">
        <f>DesiredRetirementIncome</f>
        <v>#N/A</v>
      </c>
      <c r="Z92" s="1" t="e">
        <f>PensionIncome_Over</f>
        <v>#N/A</v>
      </c>
      <c r="AA92" s="1" t="e">
        <f>EndBalance</f>
        <v>#N/A</v>
      </c>
      <c r="AD92" s="1" t="e">
        <f>IF(Calculations!B92&lt;DesiredRetirementAge,K92,NA())</f>
        <v>#N/A</v>
      </c>
      <c r="AE92" s="1" t="e">
        <f>IF(Calculations!B92&gt;=(DesiredRetirementAge-1),K92,NA())</f>
        <v>#N/A</v>
      </c>
      <c r="AF92" s="1"/>
      <c r="AH92" s="1" t="e">
        <f t="shared" si="0"/>
        <v>#N/A</v>
      </c>
    </row>
    <row r="93" spans="2:34" x14ac:dyDescent="0.2">
      <c r="B93" t="e">
        <f>Age</f>
        <v>#N/A</v>
      </c>
      <c r="C93" s="1" t="e">
        <f>Salary</f>
        <v>#N/A</v>
      </c>
      <c r="D93" s="1"/>
      <c r="E93" s="1"/>
      <c r="F93" s="1" t="e">
        <f>Balance</f>
        <v>#N/A</v>
      </c>
      <c r="G93" s="1" t="e">
        <f>Interest</f>
        <v>#N/A</v>
      </c>
      <c r="H93" s="1" t="e">
        <f>YearlySavings</f>
        <v>#N/A</v>
      </c>
      <c r="I93" s="1" t="e">
        <f>DesiredRetirementIncome</f>
        <v>#N/A</v>
      </c>
      <c r="J93" s="1" t="e">
        <f>PensionIncome</f>
        <v>#N/A</v>
      </c>
      <c r="K93" s="1" t="e">
        <f>EndBalance</f>
        <v>#N/A</v>
      </c>
      <c r="N93" s="1" t="e">
        <f>Balance_Under</f>
        <v>#N/A</v>
      </c>
      <c r="O93" s="1" t="e">
        <f>Interest_Under</f>
        <v>#N/A</v>
      </c>
      <c r="P93" s="1" t="e">
        <f>YearlySavings_Under</f>
        <v>#N/A</v>
      </c>
      <c r="Q93" s="1" t="e">
        <f>DesiredRetirementIncome</f>
        <v>#N/A</v>
      </c>
      <c r="R93" s="1" t="e">
        <f>PensionIncome_Under</f>
        <v>#N/A</v>
      </c>
      <c r="S93" s="1" t="e">
        <f>EndBalance</f>
        <v>#N/A</v>
      </c>
      <c r="V93" s="1" t="e">
        <f>Balance_Over</f>
        <v>#N/A</v>
      </c>
      <c r="W93" s="1" t="e">
        <f>Interest_Over</f>
        <v>#N/A</v>
      </c>
      <c r="X93" s="1" t="e">
        <f>YearlySavings_Over</f>
        <v>#N/A</v>
      </c>
      <c r="Y93" s="1" t="e">
        <f>DesiredRetirementIncome</f>
        <v>#N/A</v>
      </c>
      <c r="Z93" s="1" t="e">
        <f>PensionIncome_Over</f>
        <v>#N/A</v>
      </c>
      <c r="AA93" s="1" t="e">
        <f>EndBalance</f>
        <v>#N/A</v>
      </c>
      <c r="AD93" s="1" t="e">
        <f>IF(Calculations!B93&lt;DesiredRetirementAge,K93,NA())</f>
        <v>#N/A</v>
      </c>
      <c r="AE93" s="1" t="e">
        <f>IF(Calculations!B93&gt;=(DesiredRetirementAge-1),K93,NA())</f>
        <v>#N/A</v>
      </c>
      <c r="AF93" s="1"/>
      <c r="AH93" s="1" t="e">
        <f t="shared" si="0"/>
        <v>#N/A</v>
      </c>
    </row>
    <row r="94" spans="2:34" x14ac:dyDescent="0.2">
      <c r="B94" t="e">
        <f>Age</f>
        <v>#N/A</v>
      </c>
      <c r="C94" s="1" t="e">
        <f>Salary</f>
        <v>#N/A</v>
      </c>
      <c r="D94" s="1"/>
      <c r="E94" s="1"/>
      <c r="F94" s="1" t="e">
        <f>Balance</f>
        <v>#N/A</v>
      </c>
      <c r="G94" s="1" t="e">
        <f>Interest</f>
        <v>#N/A</v>
      </c>
      <c r="H94" s="1" t="e">
        <f>YearlySavings</f>
        <v>#N/A</v>
      </c>
      <c r="I94" s="1" t="e">
        <f>DesiredRetirementIncome</f>
        <v>#N/A</v>
      </c>
      <c r="J94" s="1" t="e">
        <f>PensionIncome</f>
        <v>#N/A</v>
      </c>
      <c r="K94" s="1" t="e">
        <f>EndBalance</f>
        <v>#N/A</v>
      </c>
      <c r="N94" s="1" t="e">
        <f>Balance_Under</f>
        <v>#N/A</v>
      </c>
      <c r="O94" s="1" t="e">
        <f>Interest_Under</f>
        <v>#N/A</v>
      </c>
      <c r="P94" s="1" t="e">
        <f>YearlySavings_Under</f>
        <v>#N/A</v>
      </c>
      <c r="Q94" s="1" t="e">
        <f>DesiredRetirementIncome</f>
        <v>#N/A</v>
      </c>
      <c r="R94" s="1" t="e">
        <f>PensionIncome_Under</f>
        <v>#N/A</v>
      </c>
      <c r="S94" s="1" t="e">
        <f>EndBalance</f>
        <v>#N/A</v>
      </c>
      <c r="V94" s="1" t="e">
        <f>Balance_Over</f>
        <v>#N/A</v>
      </c>
      <c r="W94" s="1" t="e">
        <f>Interest_Over</f>
        <v>#N/A</v>
      </c>
      <c r="X94" s="1" t="e">
        <f>YearlySavings_Over</f>
        <v>#N/A</v>
      </c>
      <c r="Y94" s="1" t="e">
        <f>DesiredRetirementIncome</f>
        <v>#N/A</v>
      </c>
      <c r="Z94" s="1" t="e">
        <f>PensionIncome_Over</f>
        <v>#N/A</v>
      </c>
      <c r="AA94" s="1" t="e">
        <f>EndBalance</f>
        <v>#N/A</v>
      </c>
      <c r="AD94" s="1" t="e">
        <f>IF(Calculations!B94&lt;DesiredRetirementAge,K94,NA())</f>
        <v>#N/A</v>
      </c>
      <c r="AE94" s="1" t="e">
        <f>IF(Calculations!B94&gt;=(DesiredRetirementAge-1),K94,NA())</f>
        <v>#N/A</v>
      </c>
      <c r="AF94" s="1"/>
      <c r="AH94" s="1" t="e">
        <f t="shared" si="0"/>
        <v>#N/A</v>
      </c>
    </row>
    <row r="95" spans="2:34" x14ac:dyDescent="0.2">
      <c r="B95" t="e">
        <f>Age</f>
        <v>#N/A</v>
      </c>
      <c r="C95" s="1" t="e">
        <f>Salary</f>
        <v>#N/A</v>
      </c>
      <c r="D95" s="1"/>
      <c r="E95" s="1"/>
      <c r="F95" s="1" t="e">
        <f>Balance</f>
        <v>#N/A</v>
      </c>
      <c r="G95" s="1" t="e">
        <f>Interest</f>
        <v>#N/A</v>
      </c>
      <c r="H95" s="1" t="e">
        <f>YearlySavings</f>
        <v>#N/A</v>
      </c>
      <c r="I95" s="1" t="e">
        <f>DesiredRetirementIncome</f>
        <v>#N/A</v>
      </c>
      <c r="J95" s="1" t="e">
        <f>PensionIncome</f>
        <v>#N/A</v>
      </c>
      <c r="K95" s="1" t="e">
        <f>EndBalance</f>
        <v>#N/A</v>
      </c>
      <c r="N95" s="1" t="e">
        <f>Balance_Under</f>
        <v>#N/A</v>
      </c>
      <c r="O95" s="1" t="e">
        <f>Interest_Under</f>
        <v>#N/A</v>
      </c>
      <c r="P95" s="1" t="e">
        <f>YearlySavings_Under</f>
        <v>#N/A</v>
      </c>
      <c r="Q95" s="1" t="e">
        <f>DesiredRetirementIncome</f>
        <v>#N/A</v>
      </c>
      <c r="R95" s="1" t="e">
        <f>PensionIncome_Under</f>
        <v>#N/A</v>
      </c>
      <c r="S95" s="1" t="e">
        <f>EndBalance</f>
        <v>#N/A</v>
      </c>
      <c r="V95" s="1" t="e">
        <f>Balance_Over</f>
        <v>#N/A</v>
      </c>
      <c r="W95" s="1" t="e">
        <f>Interest_Over</f>
        <v>#N/A</v>
      </c>
      <c r="X95" s="1" t="e">
        <f>YearlySavings_Over</f>
        <v>#N/A</v>
      </c>
      <c r="Y95" s="1" t="e">
        <f>DesiredRetirementIncome</f>
        <v>#N/A</v>
      </c>
      <c r="Z95" s="1" t="e">
        <f>PensionIncome_Over</f>
        <v>#N/A</v>
      </c>
      <c r="AA95" s="1" t="e">
        <f>EndBalance</f>
        <v>#N/A</v>
      </c>
      <c r="AD95" s="1" t="e">
        <f>IF(Calculations!B95&lt;DesiredRetirementAge,K95,NA())</f>
        <v>#N/A</v>
      </c>
      <c r="AE95" s="1" t="e">
        <f>IF(Calculations!B95&gt;=(DesiredRetirementAge-1),K95,NA())</f>
        <v>#N/A</v>
      </c>
      <c r="AF95" s="1"/>
      <c r="AH95" s="1" t="e">
        <f t="shared" si="0"/>
        <v>#N/A</v>
      </c>
    </row>
    <row r="96" spans="2:34" x14ac:dyDescent="0.2">
      <c r="B96" t="e">
        <f>Age</f>
        <v>#N/A</v>
      </c>
      <c r="C96" s="1" t="e">
        <f>Salary</f>
        <v>#N/A</v>
      </c>
      <c r="D96" s="1"/>
      <c r="E96" s="1"/>
      <c r="F96" s="1" t="e">
        <f>Balance</f>
        <v>#N/A</v>
      </c>
      <c r="G96" s="1" t="e">
        <f>Interest</f>
        <v>#N/A</v>
      </c>
      <c r="H96" s="1" t="e">
        <f>YearlySavings</f>
        <v>#N/A</v>
      </c>
      <c r="I96" s="1" t="e">
        <f>DesiredRetirementIncome</f>
        <v>#N/A</v>
      </c>
      <c r="J96" s="1" t="e">
        <f>PensionIncome</f>
        <v>#N/A</v>
      </c>
      <c r="K96" s="1" t="e">
        <f>EndBalance</f>
        <v>#N/A</v>
      </c>
      <c r="N96" s="1" t="e">
        <f>Balance_Under</f>
        <v>#N/A</v>
      </c>
      <c r="O96" s="1" t="e">
        <f>Interest_Under</f>
        <v>#N/A</v>
      </c>
      <c r="P96" s="1" t="e">
        <f>YearlySavings_Under</f>
        <v>#N/A</v>
      </c>
      <c r="Q96" s="1" t="e">
        <f>DesiredRetirementIncome</f>
        <v>#N/A</v>
      </c>
      <c r="R96" s="1" t="e">
        <f>PensionIncome_Under</f>
        <v>#N/A</v>
      </c>
      <c r="S96" s="1" t="e">
        <f>EndBalance</f>
        <v>#N/A</v>
      </c>
      <c r="V96" s="1" t="e">
        <f>Balance_Over</f>
        <v>#N/A</v>
      </c>
      <c r="W96" s="1" t="e">
        <f>Interest_Over</f>
        <v>#N/A</v>
      </c>
      <c r="X96" s="1" t="e">
        <f>YearlySavings_Over</f>
        <v>#N/A</v>
      </c>
      <c r="Y96" s="1" t="e">
        <f>DesiredRetirementIncome</f>
        <v>#N/A</v>
      </c>
      <c r="Z96" s="1" t="e">
        <f>PensionIncome_Over</f>
        <v>#N/A</v>
      </c>
      <c r="AA96" s="1" t="e">
        <f>EndBalance</f>
        <v>#N/A</v>
      </c>
      <c r="AD96" s="1" t="e">
        <f>IF(Calculations!B96&lt;DesiredRetirementAge,K96,NA())</f>
        <v>#N/A</v>
      </c>
      <c r="AE96" s="1" t="e">
        <f>IF(Calculations!B96&gt;=(DesiredRetirementAge-1),K96,NA())</f>
        <v>#N/A</v>
      </c>
      <c r="AF96" s="1"/>
      <c r="AH96" s="1" t="e">
        <f t="shared" si="0"/>
        <v>#N/A</v>
      </c>
    </row>
    <row r="97" spans="2:34" x14ac:dyDescent="0.2">
      <c r="B97" t="e">
        <f>Age</f>
        <v>#N/A</v>
      </c>
      <c r="C97" s="1" t="e">
        <f>Salary</f>
        <v>#N/A</v>
      </c>
      <c r="D97" s="1"/>
      <c r="E97" s="1"/>
      <c r="F97" s="1" t="e">
        <f>Balance</f>
        <v>#N/A</v>
      </c>
      <c r="G97" s="1" t="e">
        <f>Interest</f>
        <v>#N/A</v>
      </c>
      <c r="H97" s="1" t="e">
        <f>YearlySavings</f>
        <v>#N/A</v>
      </c>
      <c r="I97" s="1" t="e">
        <f>DesiredRetirementIncome</f>
        <v>#N/A</v>
      </c>
      <c r="J97" s="1" t="e">
        <f>PensionIncome</f>
        <v>#N/A</v>
      </c>
      <c r="K97" s="1" t="e">
        <f>EndBalance</f>
        <v>#N/A</v>
      </c>
      <c r="N97" s="1" t="e">
        <f>Balance_Under</f>
        <v>#N/A</v>
      </c>
      <c r="O97" s="1" t="e">
        <f>Interest_Under</f>
        <v>#N/A</v>
      </c>
      <c r="P97" s="1" t="e">
        <f>YearlySavings_Under</f>
        <v>#N/A</v>
      </c>
      <c r="Q97" s="1" t="e">
        <f>DesiredRetirementIncome</f>
        <v>#N/A</v>
      </c>
      <c r="R97" s="1" t="e">
        <f>PensionIncome_Under</f>
        <v>#N/A</v>
      </c>
      <c r="S97" s="1" t="e">
        <f>EndBalance</f>
        <v>#N/A</v>
      </c>
      <c r="V97" s="1" t="e">
        <f>Balance_Over</f>
        <v>#N/A</v>
      </c>
      <c r="W97" s="1" t="e">
        <f>Interest_Over</f>
        <v>#N/A</v>
      </c>
      <c r="X97" s="1" t="e">
        <f>YearlySavings_Over</f>
        <v>#N/A</v>
      </c>
      <c r="Y97" s="1" t="e">
        <f>DesiredRetirementIncome</f>
        <v>#N/A</v>
      </c>
      <c r="Z97" s="1" t="e">
        <f>PensionIncome_Over</f>
        <v>#N/A</v>
      </c>
      <c r="AA97" s="1" t="e">
        <f>EndBalance</f>
        <v>#N/A</v>
      </c>
      <c r="AD97" s="1" t="e">
        <f>IF(Calculations!B97&lt;DesiredRetirementAge,K97,NA())</f>
        <v>#N/A</v>
      </c>
      <c r="AE97" s="1" t="e">
        <f>IF(Calculations!B97&gt;=(DesiredRetirementAge-1),K97,NA())</f>
        <v>#N/A</v>
      </c>
      <c r="AF97" s="1"/>
      <c r="AH97" s="1" t="e">
        <f t="shared" si="0"/>
        <v>#N/A</v>
      </c>
    </row>
    <row r="98" spans="2:34" x14ac:dyDescent="0.2">
      <c r="B98" t="e">
        <f>Age</f>
        <v>#N/A</v>
      </c>
      <c r="C98" s="1" t="e">
        <f>Salary</f>
        <v>#N/A</v>
      </c>
      <c r="D98" s="1"/>
      <c r="E98" s="1"/>
      <c r="F98" s="1" t="e">
        <f>Balance</f>
        <v>#N/A</v>
      </c>
      <c r="G98" s="1" t="e">
        <f>Interest</f>
        <v>#N/A</v>
      </c>
      <c r="H98" s="1" t="e">
        <f>YearlySavings</f>
        <v>#N/A</v>
      </c>
      <c r="I98" s="1" t="e">
        <f>DesiredRetirementIncome</f>
        <v>#N/A</v>
      </c>
      <c r="J98" s="1" t="e">
        <f>PensionIncome</f>
        <v>#N/A</v>
      </c>
      <c r="K98" s="1" t="e">
        <f>EndBalance</f>
        <v>#N/A</v>
      </c>
      <c r="N98" s="1" t="e">
        <f>Balance_Under</f>
        <v>#N/A</v>
      </c>
      <c r="O98" s="1" t="e">
        <f>Interest_Under</f>
        <v>#N/A</v>
      </c>
      <c r="P98" s="1" t="e">
        <f>YearlySavings_Under</f>
        <v>#N/A</v>
      </c>
      <c r="Q98" s="1" t="e">
        <f>DesiredRetirementIncome</f>
        <v>#N/A</v>
      </c>
      <c r="R98" s="1" t="e">
        <f>PensionIncome_Under</f>
        <v>#N/A</v>
      </c>
      <c r="S98" s="1" t="e">
        <f>EndBalance</f>
        <v>#N/A</v>
      </c>
      <c r="V98" s="1" t="e">
        <f>Balance_Over</f>
        <v>#N/A</v>
      </c>
      <c r="W98" s="1" t="e">
        <f>Interest_Over</f>
        <v>#N/A</v>
      </c>
      <c r="X98" s="1" t="e">
        <f>YearlySavings_Over</f>
        <v>#N/A</v>
      </c>
      <c r="Y98" s="1" t="e">
        <f>DesiredRetirementIncome</f>
        <v>#N/A</v>
      </c>
      <c r="Z98" s="1" t="e">
        <f>PensionIncome_Over</f>
        <v>#N/A</v>
      </c>
      <c r="AA98" s="1" t="e">
        <f>EndBalance</f>
        <v>#N/A</v>
      </c>
      <c r="AD98" s="1" t="e">
        <f>IF(Calculations!B98&lt;DesiredRetirementAge,K98,NA())</f>
        <v>#N/A</v>
      </c>
      <c r="AE98" s="1" t="e">
        <f>IF(Calculations!B98&gt;=(DesiredRetirementAge-1),K98,NA())</f>
        <v>#N/A</v>
      </c>
      <c r="AF98" s="1"/>
      <c r="AH98" s="1" t="e">
        <f t="shared" si="0"/>
        <v>#N/A</v>
      </c>
    </row>
    <row r="99" spans="2:34" x14ac:dyDescent="0.2">
      <c r="B99" t="e">
        <f>Age</f>
        <v>#N/A</v>
      </c>
      <c r="C99" s="1" t="e">
        <f>Salary</f>
        <v>#N/A</v>
      </c>
      <c r="D99" s="1"/>
      <c r="E99" s="1"/>
      <c r="F99" s="1" t="e">
        <f>Balance</f>
        <v>#N/A</v>
      </c>
      <c r="G99" s="1" t="e">
        <f>Interest</f>
        <v>#N/A</v>
      </c>
      <c r="H99" s="1" t="e">
        <f>YearlySavings</f>
        <v>#N/A</v>
      </c>
      <c r="I99" s="1" t="e">
        <f>DesiredRetirementIncome</f>
        <v>#N/A</v>
      </c>
      <c r="J99" s="1" t="e">
        <f>PensionIncome</f>
        <v>#N/A</v>
      </c>
      <c r="K99" s="1" t="e">
        <f>EndBalance</f>
        <v>#N/A</v>
      </c>
      <c r="N99" s="1" t="e">
        <f>Balance_Under</f>
        <v>#N/A</v>
      </c>
      <c r="O99" s="1" t="e">
        <f>Interest_Under</f>
        <v>#N/A</v>
      </c>
      <c r="P99" s="1" t="e">
        <f>YearlySavings_Under</f>
        <v>#N/A</v>
      </c>
      <c r="Q99" s="1" t="e">
        <f>DesiredRetirementIncome</f>
        <v>#N/A</v>
      </c>
      <c r="R99" s="1" t="e">
        <f>PensionIncome_Under</f>
        <v>#N/A</v>
      </c>
      <c r="S99" s="1" t="e">
        <f>EndBalance</f>
        <v>#N/A</v>
      </c>
      <c r="V99" s="1" t="e">
        <f>Balance_Over</f>
        <v>#N/A</v>
      </c>
      <c r="W99" s="1" t="e">
        <f>Interest_Over</f>
        <v>#N/A</v>
      </c>
      <c r="X99" s="1" t="e">
        <f>YearlySavings_Over</f>
        <v>#N/A</v>
      </c>
      <c r="Y99" s="1" t="e">
        <f>DesiredRetirementIncome</f>
        <v>#N/A</v>
      </c>
      <c r="Z99" s="1" t="e">
        <f>PensionIncome_Over</f>
        <v>#N/A</v>
      </c>
      <c r="AA99" s="1" t="e">
        <f>EndBalance</f>
        <v>#N/A</v>
      </c>
      <c r="AD99" s="1" t="e">
        <f>IF(Calculations!B99&lt;DesiredRetirementAge,K99,NA())</f>
        <v>#N/A</v>
      </c>
      <c r="AE99" s="1" t="e">
        <f>IF(Calculations!B99&gt;=(DesiredRetirementAge-1),K99,NA())</f>
        <v>#N/A</v>
      </c>
      <c r="AF99" s="1"/>
      <c r="AH99" s="1" t="e">
        <f t="shared" si="0"/>
        <v>#N/A</v>
      </c>
    </row>
    <row r="100" spans="2:34" x14ac:dyDescent="0.2">
      <c r="B100" t="e">
        <f>Age</f>
        <v>#N/A</v>
      </c>
      <c r="C100" s="1" t="e">
        <f>Salary</f>
        <v>#N/A</v>
      </c>
      <c r="D100" s="1"/>
      <c r="E100" s="1"/>
      <c r="F100" s="1" t="e">
        <f>Balance</f>
        <v>#N/A</v>
      </c>
      <c r="G100" s="1" t="e">
        <f>Interest</f>
        <v>#N/A</v>
      </c>
      <c r="H100" s="1" t="e">
        <f>YearlySavings</f>
        <v>#N/A</v>
      </c>
      <c r="I100" s="1" t="e">
        <f>DesiredRetirementIncome</f>
        <v>#N/A</v>
      </c>
      <c r="J100" s="1" t="e">
        <f>PensionIncome</f>
        <v>#N/A</v>
      </c>
      <c r="K100" s="1" t="e">
        <f>EndBalance</f>
        <v>#N/A</v>
      </c>
      <c r="N100" s="1" t="e">
        <f>Balance_Under</f>
        <v>#N/A</v>
      </c>
      <c r="O100" s="1" t="e">
        <f>Interest_Under</f>
        <v>#N/A</v>
      </c>
      <c r="P100" s="1" t="e">
        <f>YearlySavings_Under</f>
        <v>#N/A</v>
      </c>
      <c r="Q100" s="1" t="e">
        <f>DesiredRetirementIncome</f>
        <v>#N/A</v>
      </c>
      <c r="R100" s="1" t="e">
        <f>PensionIncome_Under</f>
        <v>#N/A</v>
      </c>
      <c r="S100" s="1" t="e">
        <f>EndBalance</f>
        <v>#N/A</v>
      </c>
      <c r="V100" s="1" t="e">
        <f>Balance_Over</f>
        <v>#N/A</v>
      </c>
      <c r="W100" s="1" t="e">
        <f>Interest_Over</f>
        <v>#N/A</v>
      </c>
      <c r="X100" s="1" t="e">
        <f>YearlySavings_Over</f>
        <v>#N/A</v>
      </c>
      <c r="Y100" s="1" t="e">
        <f>DesiredRetirementIncome</f>
        <v>#N/A</v>
      </c>
      <c r="Z100" s="1" t="e">
        <f>PensionIncome_Over</f>
        <v>#N/A</v>
      </c>
      <c r="AA100" s="1" t="e">
        <f>EndBalance</f>
        <v>#N/A</v>
      </c>
      <c r="AD100" s="1" t="e">
        <f>IF(Calculations!B100&lt;DesiredRetirementAge,K100,NA())</f>
        <v>#N/A</v>
      </c>
      <c r="AE100" s="1" t="e">
        <f>IF(Calculations!B100&gt;=(DesiredRetirementAge-1),K100,NA())</f>
        <v>#N/A</v>
      </c>
      <c r="AF100" s="1"/>
      <c r="AH100" s="1" t="e">
        <f t="shared" si="0"/>
        <v>#N/A</v>
      </c>
    </row>
    <row r="101" spans="2:34" x14ac:dyDescent="0.2">
      <c r="B101" t="e">
        <f>Age</f>
        <v>#N/A</v>
      </c>
      <c r="C101" s="1" t="e">
        <f>Salary</f>
        <v>#N/A</v>
      </c>
      <c r="D101" s="1"/>
      <c r="E101" s="1"/>
      <c r="F101" s="1" t="e">
        <f>Balance</f>
        <v>#N/A</v>
      </c>
      <c r="G101" s="1" t="e">
        <f>Interest</f>
        <v>#N/A</v>
      </c>
      <c r="H101" s="1" t="e">
        <f>YearlySavings</f>
        <v>#N/A</v>
      </c>
      <c r="I101" s="1" t="e">
        <f>DesiredRetirementIncome</f>
        <v>#N/A</v>
      </c>
      <c r="J101" s="1" t="e">
        <f>PensionIncome</f>
        <v>#N/A</v>
      </c>
      <c r="K101" s="1" t="e">
        <f>EndBalance</f>
        <v>#N/A</v>
      </c>
      <c r="N101" s="1" t="e">
        <f>Balance_Under</f>
        <v>#N/A</v>
      </c>
      <c r="O101" s="1" t="e">
        <f>Interest_Under</f>
        <v>#N/A</v>
      </c>
      <c r="P101" s="1" t="e">
        <f>YearlySavings_Under</f>
        <v>#N/A</v>
      </c>
      <c r="Q101" s="1" t="e">
        <f>DesiredRetirementIncome</f>
        <v>#N/A</v>
      </c>
      <c r="R101" s="1" t="e">
        <f>PensionIncome_Under</f>
        <v>#N/A</v>
      </c>
      <c r="S101" s="1" t="e">
        <f>EndBalance</f>
        <v>#N/A</v>
      </c>
      <c r="V101" s="1" t="e">
        <f>Balance_Over</f>
        <v>#N/A</v>
      </c>
      <c r="W101" s="1" t="e">
        <f>Interest_Over</f>
        <v>#N/A</v>
      </c>
      <c r="X101" s="1" t="e">
        <f>YearlySavings_Over</f>
        <v>#N/A</v>
      </c>
      <c r="Y101" s="1" t="e">
        <f>DesiredRetirementIncome</f>
        <v>#N/A</v>
      </c>
      <c r="Z101" s="1" t="e">
        <f>PensionIncome_Over</f>
        <v>#N/A</v>
      </c>
      <c r="AA101" s="1" t="e">
        <f>EndBalance</f>
        <v>#N/A</v>
      </c>
      <c r="AD101" s="1" t="e">
        <f>IF(Calculations!B101&lt;DesiredRetirementAge,K101,NA())</f>
        <v>#N/A</v>
      </c>
      <c r="AE101" s="1" t="e">
        <f>IF(Calculations!B101&gt;=(DesiredRetirementAge-1),K101,NA())</f>
        <v>#N/A</v>
      </c>
      <c r="AF101" s="1"/>
      <c r="AH101" s="1" t="e">
        <f t="shared" ref="AH101:AH135" si="1">AA101-S101</f>
        <v>#N/A</v>
      </c>
    </row>
    <row r="102" spans="2:34" x14ac:dyDescent="0.2">
      <c r="B102" t="e">
        <f>Age</f>
        <v>#N/A</v>
      </c>
      <c r="C102" s="1" t="e">
        <f>Salary</f>
        <v>#N/A</v>
      </c>
      <c r="D102" s="1"/>
      <c r="E102" s="1"/>
      <c r="F102" s="1" t="e">
        <f>Balance</f>
        <v>#N/A</v>
      </c>
      <c r="G102" s="1" t="e">
        <f>Interest</f>
        <v>#N/A</v>
      </c>
      <c r="H102" s="1" t="e">
        <f>YearlySavings</f>
        <v>#N/A</v>
      </c>
      <c r="I102" s="1" t="e">
        <f>DesiredRetirementIncome</f>
        <v>#N/A</v>
      </c>
      <c r="J102" s="1" t="e">
        <f>PensionIncome</f>
        <v>#N/A</v>
      </c>
      <c r="K102" s="1" t="e">
        <f>EndBalance</f>
        <v>#N/A</v>
      </c>
      <c r="N102" s="1" t="e">
        <f>Balance_Under</f>
        <v>#N/A</v>
      </c>
      <c r="O102" s="1" t="e">
        <f>Interest_Under</f>
        <v>#N/A</v>
      </c>
      <c r="P102" s="1" t="e">
        <f>YearlySavings_Under</f>
        <v>#N/A</v>
      </c>
      <c r="Q102" s="1" t="e">
        <f>DesiredRetirementIncome</f>
        <v>#N/A</v>
      </c>
      <c r="R102" s="1" t="e">
        <f>PensionIncome_Under</f>
        <v>#N/A</v>
      </c>
      <c r="S102" s="1" t="e">
        <f>EndBalance</f>
        <v>#N/A</v>
      </c>
      <c r="V102" s="1" t="e">
        <f>Balance_Over</f>
        <v>#N/A</v>
      </c>
      <c r="W102" s="1" t="e">
        <f>Interest_Over</f>
        <v>#N/A</v>
      </c>
      <c r="X102" s="1" t="e">
        <f>YearlySavings_Over</f>
        <v>#N/A</v>
      </c>
      <c r="Y102" s="1" t="e">
        <f>DesiredRetirementIncome</f>
        <v>#N/A</v>
      </c>
      <c r="Z102" s="1" t="e">
        <f>PensionIncome_Over</f>
        <v>#N/A</v>
      </c>
      <c r="AA102" s="1" t="e">
        <f>EndBalance</f>
        <v>#N/A</v>
      </c>
      <c r="AD102" s="1" t="e">
        <f>IF(Calculations!B102&lt;DesiredRetirementAge,K102,NA())</f>
        <v>#N/A</v>
      </c>
      <c r="AE102" s="1" t="e">
        <f>IF(Calculations!B102&gt;=(DesiredRetirementAge-1),K102,NA())</f>
        <v>#N/A</v>
      </c>
      <c r="AF102" s="1"/>
      <c r="AH102" s="1" t="e">
        <f t="shared" si="1"/>
        <v>#N/A</v>
      </c>
    </row>
    <row r="103" spans="2:34" x14ac:dyDescent="0.2">
      <c r="B103" t="e">
        <f>Age</f>
        <v>#N/A</v>
      </c>
      <c r="C103" s="1" t="e">
        <f>Salary</f>
        <v>#N/A</v>
      </c>
      <c r="D103" s="1"/>
      <c r="E103" s="1"/>
      <c r="F103" s="1" t="e">
        <f>Balance</f>
        <v>#N/A</v>
      </c>
      <c r="G103" s="1" t="e">
        <f>Interest</f>
        <v>#N/A</v>
      </c>
      <c r="H103" s="1" t="e">
        <f>YearlySavings</f>
        <v>#N/A</v>
      </c>
      <c r="I103" s="1" t="e">
        <f>DesiredRetirementIncome</f>
        <v>#N/A</v>
      </c>
      <c r="J103" s="1" t="e">
        <f>PensionIncome</f>
        <v>#N/A</v>
      </c>
      <c r="K103" s="1" t="e">
        <f>EndBalance</f>
        <v>#N/A</v>
      </c>
      <c r="N103" s="1" t="e">
        <f>Balance_Under</f>
        <v>#N/A</v>
      </c>
      <c r="O103" s="1" t="e">
        <f>Interest_Under</f>
        <v>#N/A</v>
      </c>
      <c r="P103" s="1" t="e">
        <f>YearlySavings_Under</f>
        <v>#N/A</v>
      </c>
      <c r="Q103" s="1" t="e">
        <f>DesiredRetirementIncome</f>
        <v>#N/A</v>
      </c>
      <c r="R103" s="1" t="e">
        <f>PensionIncome_Under</f>
        <v>#N/A</v>
      </c>
      <c r="S103" s="1" t="e">
        <f>EndBalance</f>
        <v>#N/A</v>
      </c>
      <c r="V103" s="1" t="e">
        <f>Balance_Over</f>
        <v>#N/A</v>
      </c>
      <c r="W103" s="1" t="e">
        <f>Interest_Over</f>
        <v>#N/A</v>
      </c>
      <c r="X103" s="1" t="e">
        <f>YearlySavings_Over</f>
        <v>#N/A</v>
      </c>
      <c r="Y103" s="1" t="e">
        <f>DesiredRetirementIncome</f>
        <v>#N/A</v>
      </c>
      <c r="Z103" s="1" t="e">
        <f>PensionIncome_Over</f>
        <v>#N/A</v>
      </c>
      <c r="AA103" s="1" t="e">
        <f>EndBalance</f>
        <v>#N/A</v>
      </c>
      <c r="AD103" s="1" t="e">
        <f>IF(Calculations!B103&lt;DesiredRetirementAge,K103,NA())</f>
        <v>#N/A</v>
      </c>
      <c r="AE103" s="1" t="e">
        <f>IF(Calculations!B103&gt;=(DesiredRetirementAge-1),K103,NA())</f>
        <v>#N/A</v>
      </c>
      <c r="AF103" s="1"/>
      <c r="AH103" s="1" t="e">
        <f t="shared" si="1"/>
        <v>#N/A</v>
      </c>
    </row>
    <row r="104" spans="2:34" x14ac:dyDescent="0.2">
      <c r="B104" t="e">
        <f>Age</f>
        <v>#N/A</v>
      </c>
      <c r="C104" s="1" t="e">
        <f>Salary</f>
        <v>#N/A</v>
      </c>
      <c r="D104" s="1"/>
      <c r="E104" s="1"/>
      <c r="F104" s="1" t="e">
        <f>Balance</f>
        <v>#N/A</v>
      </c>
      <c r="G104" s="1" t="e">
        <f>Interest</f>
        <v>#N/A</v>
      </c>
      <c r="H104" s="1" t="e">
        <f>YearlySavings</f>
        <v>#N/A</v>
      </c>
      <c r="I104" s="1" t="e">
        <f>DesiredRetirementIncome</f>
        <v>#N/A</v>
      </c>
      <c r="J104" s="1" t="e">
        <f>PensionIncome</f>
        <v>#N/A</v>
      </c>
      <c r="K104" s="1" t="e">
        <f>EndBalance</f>
        <v>#N/A</v>
      </c>
      <c r="N104" s="1" t="e">
        <f>Balance_Under</f>
        <v>#N/A</v>
      </c>
      <c r="O104" s="1" t="e">
        <f>Interest_Under</f>
        <v>#N/A</v>
      </c>
      <c r="P104" s="1" t="e">
        <f>YearlySavings_Under</f>
        <v>#N/A</v>
      </c>
      <c r="Q104" s="1" t="e">
        <f>DesiredRetirementIncome</f>
        <v>#N/A</v>
      </c>
      <c r="R104" s="1" t="e">
        <f>PensionIncome_Under</f>
        <v>#N/A</v>
      </c>
      <c r="S104" s="1" t="e">
        <f>EndBalance</f>
        <v>#N/A</v>
      </c>
      <c r="V104" s="1" t="e">
        <f>Balance_Over</f>
        <v>#N/A</v>
      </c>
      <c r="W104" s="1" t="e">
        <f>Interest_Over</f>
        <v>#N/A</v>
      </c>
      <c r="X104" s="1" t="e">
        <f>YearlySavings_Over</f>
        <v>#N/A</v>
      </c>
      <c r="Y104" s="1" t="e">
        <f>DesiredRetirementIncome</f>
        <v>#N/A</v>
      </c>
      <c r="Z104" s="1" t="e">
        <f>PensionIncome_Over</f>
        <v>#N/A</v>
      </c>
      <c r="AA104" s="1" t="e">
        <f>EndBalance</f>
        <v>#N/A</v>
      </c>
      <c r="AD104" s="1" t="e">
        <f>IF(Calculations!B104&lt;DesiredRetirementAge,K104,NA())</f>
        <v>#N/A</v>
      </c>
      <c r="AE104" s="1" t="e">
        <f>IF(Calculations!B104&gt;=(DesiredRetirementAge-1),K104,NA())</f>
        <v>#N/A</v>
      </c>
      <c r="AF104" s="1"/>
      <c r="AH104" s="1" t="e">
        <f t="shared" si="1"/>
        <v>#N/A</v>
      </c>
    </row>
    <row r="105" spans="2:34" x14ac:dyDescent="0.2">
      <c r="B105" t="e">
        <f>Age</f>
        <v>#N/A</v>
      </c>
      <c r="C105" s="1" t="e">
        <f>Salary</f>
        <v>#N/A</v>
      </c>
      <c r="D105" s="1"/>
      <c r="E105" s="1"/>
      <c r="F105" s="1" t="e">
        <f>Balance</f>
        <v>#N/A</v>
      </c>
      <c r="G105" s="1" t="e">
        <f>Interest</f>
        <v>#N/A</v>
      </c>
      <c r="H105" s="1" t="e">
        <f>YearlySavings</f>
        <v>#N/A</v>
      </c>
      <c r="I105" s="1" t="e">
        <f>DesiredRetirementIncome</f>
        <v>#N/A</v>
      </c>
      <c r="J105" s="1" t="e">
        <f>PensionIncome</f>
        <v>#N/A</v>
      </c>
      <c r="K105" s="1" t="e">
        <f>EndBalance</f>
        <v>#N/A</v>
      </c>
      <c r="N105" s="1" t="e">
        <f>Balance_Under</f>
        <v>#N/A</v>
      </c>
      <c r="O105" s="1" t="e">
        <f>Interest_Under</f>
        <v>#N/A</v>
      </c>
      <c r="P105" s="1" t="e">
        <f>YearlySavings_Under</f>
        <v>#N/A</v>
      </c>
      <c r="Q105" s="1" t="e">
        <f>DesiredRetirementIncome</f>
        <v>#N/A</v>
      </c>
      <c r="R105" s="1" t="e">
        <f>PensionIncome_Under</f>
        <v>#N/A</v>
      </c>
      <c r="S105" s="1" t="e">
        <f>EndBalance</f>
        <v>#N/A</v>
      </c>
      <c r="V105" s="1" t="e">
        <f>Balance_Over</f>
        <v>#N/A</v>
      </c>
      <c r="W105" s="1" t="e">
        <f>Interest_Over</f>
        <v>#N/A</v>
      </c>
      <c r="X105" s="1" t="e">
        <f>YearlySavings_Over</f>
        <v>#N/A</v>
      </c>
      <c r="Y105" s="1" t="e">
        <f>DesiredRetirementIncome</f>
        <v>#N/A</v>
      </c>
      <c r="Z105" s="1" t="e">
        <f>PensionIncome_Over</f>
        <v>#N/A</v>
      </c>
      <c r="AA105" s="1" t="e">
        <f>EndBalance</f>
        <v>#N/A</v>
      </c>
      <c r="AD105" s="1" t="e">
        <f>IF(Calculations!B105&lt;DesiredRetirementAge,K105,NA())</f>
        <v>#N/A</v>
      </c>
      <c r="AE105" s="1" t="e">
        <f>IF(Calculations!B105&gt;=(DesiredRetirementAge-1),K105,NA())</f>
        <v>#N/A</v>
      </c>
      <c r="AF105" s="1"/>
      <c r="AH105" s="1" t="e">
        <f t="shared" si="1"/>
        <v>#N/A</v>
      </c>
    </row>
    <row r="106" spans="2:34" x14ac:dyDescent="0.2">
      <c r="B106" t="e">
        <f>Age</f>
        <v>#N/A</v>
      </c>
      <c r="C106" s="1" t="e">
        <f>Salary</f>
        <v>#N/A</v>
      </c>
      <c r="D106" s="1"/>
      <c r="E106" s="1"/>
      <c r="F106" s="1" t="e">
        <f>Balance</f>
        <v>#N/A</v>
      </c>
      <c r="G106" s="1" t="e">
        <f>Interest</f>
        <v>#N/A</v>
      </c>
      <c r="H106" s="1" t="e">
        <f>YearlySavings</f>
        <v>#N/A</v>
      </c>
      <c r="I106" s="1" t="e">
        <f>DesiredRetirementIncome</f>
        <v>#N/A</v>
      </c>
      <c r="J106" s="1" t="e">
        <f>PensionIncome</f>
        <v>#N/A</v>
      </c>
      <c r="K106" s="1" t="e">
        <f>EndBalance</f>
        <v>#N/A</v>
      </c>
      <c r="N106" s="1" t="e">
        <f>Balance_Under</f>
        <v>#N/A</v>
      </c>
      <c r="O106" s="1" t="e">
        <f>Interest_Under</f>
        <v>#N/A</v>
      </c>
      <c r="P106" s="1" t="e">
        <f>YearlySavings_Under</f>
        <v>#N/A</v>
      </c>
      <c r="Q106" s="1" t="e">
        <f>DesiredRetirementIncome</f>
        <v>#N/A</v>
      </c>
      <c r="R106" s="1" t="e">
        <f>PensionIncome_Under</f>
        <v>#N/A</v>
      </c>
      <c r="S106" s="1" t="e">
        <f>EndBalance</f>
        <v>#N/A</v>
      </c>
      <c r="V106" s="1" t="e">
        <f>Balance_Over</f>
        <v>#N/A</v>
      </c>
      <c r="W106" s="1" t="e">
        <f>Interest_Over</f>
        <v>#N/A</v>
      </c>
      <c r="X106" s="1" t="e">
        <f>YearlySavings_Over</f>
        <v>#N/A</v>
      </c>
      <c r="Y106" s="1" t="e">
        <f>DesiredRetirementIncome</f>
        <v>#N/A</v>
      </c>
      <c r="Z106" s="1" t="e">
        <f>PensionIncome_Over</f>
        <v>#N/A</v>
      </c>
      <c r="AA106" s="1" t="e">
        <f>EndBalance</f>
        <v>#N/A</v>
      </c>
      <c r="AD106" s="1" t="e">
        <f>IF(Calculations!B106&lt;DesiredRetirementAge,K106,NA())</f>
        <v>#N/A</v>
      </c>
      <c r="AE106" s="1" t="e">
        <f>IF(Calculations!B106&gt;=(DesiredRetirementAge-1),K106,NA())</f>
        <v>#N/A</v>
      </c>
      <c r="AF106" s="1"/>
      <c r="AH106" s="1" t="e">
        <f t="shared" si="1"/>
        <v>#N/A</v>
      </c>
    </row>
    <row r="107" spans="2:34" x14ac:dyDescent="0.2">
      <c r="B107" t="e">
        <f>Age</f>
        <v>#N/A</v>
      </c>
      <c r="C107" s="1" t="e">
        <f>Salary</f>
        <v>#N/A</v>
      </c>
      <c r="D107" s="1"/>
      <c r="E107" s="1"/>
      <c r="F107" s="1" t="e">
        <f>Balance</f>
        <v>#N/A</v>
      </c>
      <c r="G107" s="1" t="e">
        <f>Interest</f>
        <v>#N/A</v>
      </c>
      <c r="H107" s="1" t="e">
        <f>YearlySavings</f>
        <v>#N/A</v>
      </c>
      <c r="I107" s="1" t="e">
        <f>DesiredRetirementIncome</f>
        <v>#N/A</v>
      </c>
      <c r="J107" s="1" t="e">
        <f>PensionIncome</f>
        <v>#N/A</v>
      </c>
      <c r="K107" s="1" t="e">
        <f>EndBalance</f>
        <v>#N/A</v>
      </c>
      <c r="N107" s="1" t="e">
        <f>Balance_Under</f>
        <v>#N/A</v>
      </c>
      <c r="O107" s="1" t="e">
        <f>Interest_Under</f>
        <v>#N/A</v>
      </c>
      <c r="P107" s="1" t="e">
        <f>YearlySavings_Under</f>
        <v>#N/A</v>
      </c>
      <c r="Q107" s="1" t="e">
        <f>DesiredRetirementIncome</f>
        <v>#N/A</v>
      </c>
      <c r="R107" s="1" t="e">
        <f>PensionIncome_Under</f>
        <v>#N/A</v>
      </c>
      <c r="S107" s="1" t="e">
        <f>EndBalance</f>
        <v>#N/A</v>
      </c>
      <c r="V107" s="1" t="e">
        <f>Balance_Over</f>
        <v>#N/A</v>
      </c>
      <c r="W107" s="1" t="e">
        <f>Interest_Over</f>
        <v>#N/A</v>
      </c>
      <c r="X107" s="1" t="e">
        <f>YearlySavings_Over</f>
        <v>#N/A</v>
      </c>
      <c r="Y107" s="1" t="e">
        <f>DesiredRetirementIncome</f>
        <v>#N/A</v>
      </c>
      <c r="Z107" s="1" t="e">
        <f>PensionIncome_Over</f>
        <v>#N/A</v>
      </c>
      <c r="AA107" s="1" t="e">
        <f>EndBalance</f>
        <v>#N/A</v>
      </c>
      <c r="AD107" s="1" t="e">
        <f>IF(Calculations!B107&lt;DesiredRetirementAge,K107,NA())</f>
        <v>#N/A</v>
      </c>
      <c r="AE107" s="1" t="e">
        <f>IF(Calculations!B107&gt;=(DesiredRetirementAge-1),K107,NA())</f>
        <v>#N/A</v>
      </c>
      <c r="AF107" s="1"/>
      <c r="AH107" s="1" t="e">
        <f t="shared" si="1"/>
        <v>#N/A</v>
      </c>
    </row>
    <row r="108" spans="2:34" x14ac:dyDescent="0.2">
      <c r="B108" t="e">
        <f>Age</f>
        <v>#N/A</v>
      </c>
      <c r="C108" s="1" t="e">
        <f>Salary</f>
        <v>#N/A</v>
      </c>
      <c r="D108" s="1"/>
      <c r="E108" s="1"/>
      <c r="F108" s="1" t="e">
        <f>Balance</f>
        <v>#N/A</v>
      </c>
      <c r="G108" s="1" t="e">
        <f>Interest</f>
        <v>#N/A</v>
      </c>
      <c r="H108" s="1" t="e">
        <f>YearlySavings</f>
        <v>#N/A</v>
      </c>
      <c r="I108" s="1" t="e">
        <f>DesiredRetirementIncome</f>
        <v>#N/A</v>
      </c>
      <c r="J108" s="1" t="e">
        <f>PensionIncome</f>
        <v>#N/A</v>
      </c>
      <c r="K108" s="1" t="e">
        <f>EndBalance</f>
        <v>#N/A</v>
      </c>
      <c r="N108" s="1" t="e">
        <f>Balance_Under</f>
        <v>#N/A</v>
      </c>
      <c r="O108" s="1" t="e">
        <f>Interest_Under</f>
        <v>#N/A</v>
      </c>
      <c r="P108" s="1" t="e">
        <f>YearlySavings_Under</f>
        <v>#N/A</v>
      </c>
      <c r="Q108" s="1" t="e">
        <f>DesiredRetirementIncome</f>
        <v>#N/A</v>
      </c>
      <c r="R108" s="1" t="e">
        <f>PensionIncome_Under</f>
        <v>#N/A</v>
      </c>
      <c r="S108" s="1" t="e">
        <f>EndBalance</f>
        <v>#N/A</v>
      </c>
      <c r="V108" s="1" t="e">
        <f>Balance_Over</f>
        <v>#N/A</v>
      </c>
      <c r="W108" s="1" t="e">
        <f>Interest_Over</f>
        <v>#N/A</v>
      </c>
      <c r="X108" s="1" t="e">
        <f>YearlySavings_Over</f>
        <v>#N/A</v>
      </c>
      <c r="Y108" s="1" t="e">
        <f>DesiredRetirementIncome</f>
        <v>#N/A</v>
      </c>
      <c r="Z108" s="1" t="e">
        <f>PensionIncome_Over</f>
        <v>#N/A</v>
      </c>
      <c r="AA108" s="1" t="e">
        <f>EndBalance</f>
        <v>#N/A</v>
      </c>
      <c r="AD108" s="1" t="e">
        <f>IF(Calculations!B108&lt;DesiredRetirementAge,K108,NA())</f>
        <v>#N/A</v>
      </c>
      <c r="AE108" s="1" t="e">
        <f>IF(Calculations!B108&gt;=(DesiredRetirementAge-1),K108,NA())</f>
        <v>#N/A</v>
      </c>
      <c r="AF108" s="1"/>
      <c r="AH108" s="1" t="e">
        <f t="shared" si="1"/>
        <v>#N/A</v>
      </c>
    </row>
    <row r="109" spans="2:34" x14ac:dyDescent="0.2">
      <c r="B109" t="e">
        <f>Age</f>
        <v>#N/A</v>
      </c>
      <c r="C109" s="1" t="e">
        <f>Salary</f>
        <v>#N/A</v>
      </c>
      <c r="D109" s="1"/>
      <c r="E109" s="1"/>
      <c r="F109" s="1" t="e">
        <f>Balance</f>
        <v>#N/A</v>
      </c>
      <c r="G109" s="1" t="e">
        <f>Interest</f>
        <v>#N/A</v>
      </c>
      <c r="H109" s="1" t="e">
        <f>YearlySavings</f>
        <v>#N/A</v>
      </c>
      <c r="I109" s="1" t="e">
        <f>DesiredRetirementIncome</f>
        <v>#N/A</v>
      </c>
      <c r="J109" s="1" t="e">
        <f>PensionIncome</f>
        <v>#N/A</v>
      </c>
      <c r="K109" s="1" t="e">
        <f>EndBalance</f>
        <v>#N/A</v>
      </c>
      <c r="N109" s="1" t="e">
        <f>Balance_Under</f>
        <v>#N/A</v>
      </c>
      <c r="O109" s="1" t="e">
        <f>Interest_Under</f>
        <v>#N/A</v>
      </c>
      <c r="P109" s="1" t="e">
        <f>YearlySavings_Under</f>
        <v>#N/A</v>
      </c>
      <c r="Q109" s="1" t="e">
        <f>DesiredRetirementIncome</f>
        <v>#N/A</v>
      </c>
      <c r="R109" s="1" t="e">
        <f>PensionIncome_Under</f>
        <v>#N/A</v>
      </c>
      <c r="S109" s="1" t="e">
        <f>EndBalance</f>
        <v>#N/A</v>
      </c>
      <c r="V109" s="1" t="e">
        <f>Balance_Over</f>
        <v>#N/A</v>
      </c>
      <c r="W109" s="1" t="e">
        <f>Interest_Over</f>
        <v>#N/A</v>
      </c>
      <c r="X109" s="1" t="e">
        <f>YearlySavings_Over</f>
        <v>#N/A</v>
      </c>
      <c r="Y109" s="1" t="e">
        <f>DesiredRetirementIncome</f>
        <v>#N/A</v>
      </c>
      <c r="Z109" s="1" t="e">
        <f>PensionIncome_Over</f>
        <v>#N/A</v>
      </c>
      <c r="AA109" s="1" t="e">
        <f>EndBalance</f>
        <v>#N/A</v>
      </c>
      <c r="AD109" s="1" t="e">
        <f>IF(Calculations!B109&lt;DesiredRetirementAge,K109,NA())</f>
        <v>#N/A</v>
      </c>
      <c r="AE109" s="1" t="e">
        <f>IF(Calculations!B109&gt;=(DesiredRetirementAge-1),K109,NA())</f>
        <v>#N/A</v>
      </c>
      <c r="AF109" s="1"/>
      <c r="AH109" s="1" t="e">
        <f t="shared" si="1"/>
        <v>#N/A</v>
      </c>
    </row>
    <row r="110" spans="2:34" x14ac:dyDescent="0.2">
      <c r="B110" t="e">
        <f>Age</f>
        <v>#N/A</v>
      </c>
      <c r="C110" s="1" t="e">
        <f>Salary</f>
        <v>#N/A</v>
      </c>
      <c r="D110" s="1"/>
      <c r="E110" s="1"/>
      <c r="F110" s="1" t="e">
        <f>Balance</f>
        <v>#N/A</v>
      </c>
      <c r="G110" s="1" t="e">
        <f>Interest</f>
        <v>#N/A</v>
      </c>
      <c r="H110" s="1" t="e">
        <f>YearlySavings</f>
        <v>#N/A</v>
      </c>
      <c r="I110" s="1" t="e">
        <f>DesiredRetirementIncome</f>
        <v>#N/A</v>
      </c>
      <c r="J110" s="1" t="e">
        <f>PensionIncome</f>
        <v>#N/A</v>
      </c>
      <c r="K110" s="1" t="e">
        <f>EndBalance</f>
        <v>#N/A</v>
      </c>
      <c r="N110" s="1" t="e">
        <f>Balance_Under</f>
        <v>#N/A</v>
      </c>
      <c r="O110" s="1" t="e">
        <f>Interest_Under</f>
        <v>#N/A</v>
      </c>
      <c r="P110" s="1" t="e">
        <f>YearlySavings_Under</f>
        <v>#N/A</v>
      </c>
      <c r="Q110" s="1" t="e">
        <f>DesiredRetirementIncome</f>
        <v>#N/A</v>
      </c>
      <c r="R110" s="1" t="e">
        <f>PensionIncome_Under</f>
        <v>#N/A</v>
      </c>
      <c r="S110" s="1" t="e">
        <f>EndBalance</f>
        <v>#N/A</v>
      </c>
      <c r="V110" s="1" t="e">
        <f>Balance_Over</f>
        <v>#N/A</v>
      </c>
      <c r="W110" s="1" t="e">
        <f>Interest_Over</f>
        <v>#N/A</v>
      </c>
      <c r="X110" s="1" t="e">
        <f>YearlySavings_Over</f>
        <v>#N/A</v>
      </c>
      <c r="Y110" s="1" t="e">
        <f>DesiredRetirementIncome</f>
        <v>#N/A</v>
      </c>
      <c r="Z110" s="1" t="e">
        <f>PensionIncome_Over</f>
        <v>#N/A</v>
      </c>
      <c r="AA110" s="1" t="e">
        <f>EndBalance</f>
        <v>#N/A</v>
      </c>
      <c r="AD110" s="1" t="e">
        <f>IF(Calculations!B110&lt;DesiredRetirementAge,K110,NA())</f>
        <v>#N/A</v>
      </c>
      <c r="AE110" s="1" t="e">
        <f>IF(Calculations!B110&gt;=(DesiredRetirementAge-1),K110,NA())</f>
        <v>#N/A</v>
      </c>
      <c r="AF110" s="1"/>
      <c r="AH110" s="1" t="e">
        <f t="shared" si="1"/>
        <v>#N/A</v>
      </c>
    </row>
    <row r="111" spans="2:34" x14ac:dyDescent="0.2">
      <c r="B111" t="e">
        <f>Age</f>
        <v>#N/A</v>
      </c>
      <c r="C111" s="1" t="e">
        <f>Salary</f>
        <v>#N/A</v>
      </c>
      <c r="D111" s="1"/>
      <c r="E111" s="1"/>
      <c r="F111" s="1" t="e">
        <f>Balance</f>
        <v>#N/A</v>
      </c>
      <c r="G111" s="1" t="e">
        <f>Interest</f>
        <v>#N/A</v>
      </c>
      <c r="H111" s="1" t="e">
        <f>YearlySavings</f>
        <v>#N/A</v>
      </c>
      <c r="I111" s="1" t="e">
        <f>DesiredRetirementIncome</f>
        <v>#N/A</v>
      </c>
      <c r="J111" s="1" t="e">
        <f>PensionIncome</f>
        <v>#N/A</v>
      </c>
      <c r="K111" s="1" t="e">
        <f>EndBalance</f>
        <v>#N/A</v>
      </c>
      <c r="N111" s="1" t="e">
        <f>Balance_Under</f>
        <v>#N/A</v>
      </c>
      <c r="O111" s="1" t="e">
        <f>Interest_Under</f>
        <v>#N/A</v>
      </c>
      <c r="P111" s="1" t="e">
        <f>YearlySavings_Under</f>
        <v>#N/A</v>
      </c>
      <c r="Q111" s="1" t="e">
        <f>DesiredRetirementIncome</f>
        <v>#N/A</v>
      </c>
      <c r="R111" s="1" t="e">
        <f>PensionIncome_Under</f>
        <v>#N/A</v>
      </c>
      <c r="S111" s="1" t="e">
        <f>EndBalance</f>
        <v>#N/A</v>
      </c>
      <c r="V111" s="1" t="e">
        <f>Balance_Over</f>
        <v>#N/A</v>
      </c>
      <c r="W111" s="1" t="e">
        <f>Interest_Over</f>
        <v>#N/A</v>
      </c>
      <c r="X111" s="1" t="e">
        <f>YearlySavings_Over</f>
        <v>#N/A</v>
      </c>
      <c r="Y111" s="1" t="e">
        <f>DesiredRetirementIncome</f>
        <v>#N/A</v>
      </c>
      <c r="Z111" s="1" t="e">
        <f>PensionIncome_Over</f>
        <v>#N/A</v>
      </c>
      <c r="AA111" s="1" t="e">
        <f>EndBalance</f>
        <v>#N/A</v>
      </c>
      <c r="AD111" s="1" t="e">
        <f>IF(Calculations!B111&lt;DesiredRetirementAge,K111,NA())</f>
        <v>#N/A</v>
      </c>
      <c r="AE111" s="1" t="e">
        <f>IF(Calculations!B111&gt;=(DesiredRetirementAge-1),K111,NA())</f>
        <v>#N/A</v>
      </c>
      <c r="AF111" s="1"/>
      <c r="AH111" s="1" t="e">
        <f t="shared" si="1"/>
        <v>#N/A</v>
      </c>
    </row>
    <row r="112" spans="2:34" x14ac:dyDescent="0.2">
      <c r="B112" t="e">
        <f>Age</f>
        <v>#N/A</v>
      </c>
      <c r="C112" s="1" t="e">
        <f>Salary</f>
        <v>#N/A</v>
      </c>
      <c r="D112" s="1"/>
      <c r="E112" s="1"/>
      <c r="F112" s="1" t="e">
        <f>Balance</f>
        <v>#N/A</v>
      </c>
      <c r="G112" s="1" t="e">
        <f>Interest</f>
        <v>#N/A</v>
      </c>
      <c r="H112" s="1" t="e">
        <f>YearlySavings</f>
        <v>#N/A</v>
      </c>
      <c r="I112" s="1" t="e">
        <f>DesiredRetirementIncome</f>
        <v>#N/A</v>
      </c>
      <c r="J112" s="1" t="e">
        <f>PensionIncome</f>
        <v>#N/A</v>
      </c>
      <c r="K112" s="1" t="e">
        <f>EndBalance</f>
        <v>#N/A</v>
      </c>
      <c r="N112" s="1" t="e">
        <f>Balance_Under</f>
        <v>#N/A</v>
      </c>
      <c r="O112" s="1" t="e">
        <f>Interest_Under</f>
        <v>#N/A</v>
      </c>
      <c r="P112" s="1" t="e">
        <f>YearlySavings_Under</f>
        <v>#N/A</v>
      </c>
      <c r="Q112" s="1" t="e">
        <f>DesiredRetirementIncome</f>
        <v>#N/A</v>
      </c>
      <c r="R112" s="1" t="e">
        <f>PensionIncome_Under</f>
        <v>#N/A</v>
      </c>
      <c r="S112" s="1" t="e">
        <f>EndBalance</f>
        <v>#N/A</v>
      </c>
      <c r="V112" s="1" t="e">
        <f>Balance_Over</f>
        <v>#N/A</v>
      </c>
      <c r="W112" s="1" t="e">
        <f>Interest_Over</f>
        <v>#N/A</v>
      </c>
      <c r="X112" s="1" t="e">
        <f>YearlySavings_Over</f>
        <v>#N/A</v>
      </c>
      <c r="Y112" s="1" t="e">
        <f>DesiredRetirementIncome</f>
        <v>#N/A</v>
      </c>
      <c r="Z112" s="1" t="e">
        <f>PensionIncome_Over</f>
        <v>#N/A</v>
      </c>
      <c r="AA112" s="1" t="e">
        <f>EndBalance</f>
        <v>#N/A</v>
      </c>
      <c r="AD112" s="1" t="e">
        <f>IF(Calculations!B112&lt;DesiredRetirementAge,K112,NA())</f>
        <v>#N/A</v>
      </c>
      <c r="AE112" s="1" t="e">
        <f>IF(Calculations!B112&gt;=(DesiredRetirementAge-1),K112,NA())</f>
        <v>#N/A</v>
      </c>
      <c r="AF112" s="1"/>
      <c r="AH112" s="1" t="e">
        <f t="shared" si="1"/>
        <v>#N/A</v>
      </c>
    </row>
    <row r="113" spans="2:34" x14ac:dyDescent="0.2">
      <c r="B113" t="e">
        <f>Age</f>
        <v>#N/A</v>
      </c>
      <c r="C113" s="1" t="e">
        <f>Salary</f>
        <v>#N/A</v>
      </c>
      <c r="D113" s="1"/>
      <c r="E113" s="1"/>
      <c r="F113" s="1" t="e">
        <f>Balance</f>
        <v>#N/A</v>
      </c>
      <c r="G113" s="1" t="e">
        <f>Interest</f>
        <v>#N/A</v>
      </c>
      <c r="H113" s="1" t="e">
        <f>YearlySavings</f>
        <v>#N/A</v>
      </c>
      <c r="I113" s="1" t="e">
        <f>DesiredRetirementIncome</f>
        <v>#N/A</v>
      </c>
      <c r="J113" s="1" t="e">
        <f>PensionIncome</f>
        <v>#N/A</v>
      </c>
      <c r="K113" s="1" t="e">
        <f>EndBalance</f>
        <v>#N/A</v>
      </c>
      <c r="N113" s="1" t="e">
        <f>Balance_Under</f>
        <v>#N/A</v>
      </c>
      <c r="O113" s="1" t="e">
        <f>Interest_Under</f>
        <v>#N/A</v>
      </c>
      <c r="P113" s="1" t="e">
        <f>YearlySavings_Under</f>
        <v>#N/A</v>
      </c>
      <c r="Q113" s="1" t="e">
        <f>DesiredRetirementIncome</f>
        <v>#N/A</v>
      </c>
      <c r="R113" s="1" t="e">
        <f>PensionIncome_Under</f>
        <v>#N/A</v>
      </c>
      <c r="S113" s="1" t="e">
        <f>EndBalance</f>
        <v>#N/A</v>
      </c>
      <c r="V113" s="1" t="e">
        <f>Balance_Over</f>
        <v>#N/A</v>
      </c>
      <c r="W113" s="1" t="e">
        <f>Interest_Over</f>
        <v>#N/A</v>
      </c>
      <c r="X113" s="1" t="e">
        <f>YearlySavings_Over</f>
        <v>#N/A</v>
      </c>
      <c r="Y113" s="1" t="e">
        <f>DesiredRetirementIncome</f>
        <v>#N/A</v>
      </c>
      <c r="Z113" s="1" t="e">
        <f>PensionIncome_Over</f>
        <v>#N/A</v>
      </c>
      <c r="AA113" s="1" t="e">
        <f>EndBalance</f>
        <v>#N/A</v>
      </c>
      <c r="AD113" s="1" t="e">
        <f>IF(Calculations!B113&lt;DesiredRetirementAge,K113,NA())</f>
        <v>#N/A</v>
      </c>
      <c r="AE113" s="1" t="e">
        <f>IF(Calculations!B113&gt;=(DesiredRetirementAge-1),K113,NA())</f>
        <v>#N/A</v>
      </c>
      <c r="AF113" s="1"/>
      <c r="AH113" s="1" t="e">
        <f t="shared" si="1"/>
        <v>#N/A</v>
      </c>
    </row>
    <row r="114" spans="2:34" x14ac:dyDescent="0.2">
      <c r="B114" t="e">
        <f>Age</f>
        <v>#N/A</v>
      </c>
      <c r="C114" s="1" t="e">
        <f>Salary</f>
        <v>#N/A</v>
      </c>
      <c r="D114" s="1"/>
      <c r="E114" s="1"/>
      <c r="F114" s="1" t="e">
        <f>Balance</f>
        <v>#N/A</v>
      </c>
      <c r="G114" s="1" t="e">
        <f>Interest</f>
        <v>#N/A</v>
      </c>
      <c r="H114" s="1" t="e">
        <f>YearlySavings</f>
        <v>#N/A</v>
      </c>
      <c r="I114" s="1" t="e">
        <f>DesiredRetirementIncome</f>
        <v>#N/A</v>
      </c>
      <c r="J114" s="1" t="e">
        <f>PensionIncome</f>
        <v>#N/A</v>
      </c>
      <c r="K114" s="1" t="e">
        <f>EndBalance</f>
        <v>#N/A</v>
      </c>
      <c r="N114" s="1" t="e">
        <f>Balance_Under</f>
        <v>#N/A</v>
      </c>
      <c r="O114" s="1" t="e">
        <f>Interest_Under</f>
        <v>#N/A</v>
      </c>
      <c r="P114" s="1" t="e">
        <f>YearlySavings_Under</f>
        <v>#N/A</v>
      </c>
      <c r="Q114" s="1" t="e">
        <f>DesiredRetirementIncome</f>
        <v>#N/A</v>
      </c>
      <c r="R114" s="1" t="e">
        <f>PensionIncome_Under</f>
        <v>#N/A</v>
      </c>
      <c r="S114" s="1" t="e">
        <f>EndBalance</f>
        <v>#N/A</v>
      </c>
      <c r="V114" s="1" t="e">
        <f>Balance_Over</f>
        <v>#N/A</v>
      </c>
      <c r="W114" s="1" t="e">
        <f>Interest_Over</f>
        <v>#N/A</v>
      </c>
      <c r="X114" s="1" t="e">
        <f>YearlySavings_Over</f>
        <v>#N/A</v>
      </c>
      <c r="Y114" s="1" t="e">
        <f>DesiredRetirementIncome</f>
        <v>#N/A</v>
      </c>
      <c r="Z114" s="1" t="e">
        <f>PensionIncome_Over</f>
        <v>#N/A</v>
      </c>
      <c r="AA114" s="1" t="e">
        <f>EndBalance</f>
        <v>#N/A</v>
      </c>
      <c r="AD114" s="1" t="e">
        <f>IF(Calculations!B114&lt;DesiredRetirementAge,K114,NA())</f>
        <v>#N/A</v>
      </c>
      <c r="AE114" s="1" t="e">
        <f>IF(Calculations!B114&gt;=(DesiredRetirementAge-1),K114,NA())</f>
        <v>#N/A</v>
      </c>
      <c r="AF114" s="1"/>
      <c r="AH114" s="1" t="e">
        <f t="shared" si="1"/>
        <v>#N/A</v>
      </c>
    </row>
    <row r="115" spans="2:34" x14ac:dyDescent="0.2">
      <c r="B115" t="e">
        <f>Age</f>
        <v>#N/A</v>
      </c>
      <c r="C115" s="1" t="e">
        <f>Salary</f>
        <v>#N/A</v>
      </c>
      <c r="D115" s="1"/>
      <c r="E115" s="1"/>
      <c r="F115" s="1" t="e">
        <f>Balance</f>
        <v>#N/A</v>
      </c>
      <c r="G115" s="1" t="e">
        <f>Interest</f>
        <v>#N/A</v>
      </c>
      <c r="H115" s="1" t="e">
        <f>YearlySavings</f>
        <v>#N/A</v>
      </c>
      <c r="I115" s="1" t="e">
        <f>DesiredRetirementIncome</f>
        <v>#N/A</v>
      </c>
      <c r="J115" s="1" t="e">
        <f>PensionIncome</f>
        <v>#N/A</v>
      </c>
      <c r="K115" s="1" t="e">
        <f>EndBalance</f>
        <v>#N/A</v>
      </c>
      <c r="N115" s="1" t="e">
        <f>Balance_Under</f>
        <v>#N/A</v>
      </c>
      <c r="O115" s="1" t="e">
        <f>Interest_Under</f>
        <v>#N/A</v>
      </c>
      <c r="P115" s="1" t="e">
        <f>YearlySavings_Under</f>
        <v>#N/A</v>
      </c>
      <c r="Q115" s="1" t="e">
        <f>DesiredRetirementIncome</f>
        <v>#N/A</v>
      </c>
      <c r="R115" s="1" t="e">
        <f>PensionIncome_Under</f>
        <v>#N/A</v>
      </c>
      <c r="S115" s="1" t="e">
        <f>EndBalance</f>
        <v>#N/A</v>
      </c>
      <c r="V115" s="1" t="e">
        <f>Balance_Over</f>
        <v>#N/A</v>
      </c>
      <c r="W115" s="1" t="e">
        <f>Interest_Over</f>
        <v>#N/A</v>
      </c>
      <c r="X115" s="1" t="e">
        <f>YearlySavings_Over</f>
        <v>#N/A</v>
      </c>
      <c r="Y115" s="1" t="e">
        <f>DesiredRetirementIncome</f>
        <v>#N/A</v>
      </c>
      <c r="Z115" s="1" t="e">
        <f>PensionIncome_Over</f>
        <v>#N/A</v>
      </c>
      <c r="AA115" s="1" t="e">
        <f>EndBalance</f>
        <v>#N/A</v>
      </c>
      <c r="AD115" s="1" t="e">
        <f>IF(Calculations!B115&lt;DesiredRetirementAge,K115,NA())</f>
        <v>#N/A</v>
      </c>
      <c r="AE115" s="1" t="e">
        <f>IF(Calculations!B115&gt;=(DesiredRetirementAge-1),K115,NA())</f>
        <v>#N/A</v>
      </c>
      <c r="AF115" s="1"/>
      <c r="AH115" s="1" t="e">
        <f t="shared" si="1"/>
        <v>#N/A</v>
      </c>
    </row>
    <row r="116" spans="2:34" x14ac:dyDescent="0.2">
      <c r="B116" t="e">
        <f>Age</f>
        <v>#N/A</v>
      </c>
      <c r="C116" s="1" t="e">
        <f>Salary</f>
        <v>#N/A</v>
      </c>
      <c r="D116" s="1"/>
      <c r="E116" s="1"/>
      <c r="F116" s="1" t="e">
        <f>Balance</f>
        <v>#N/A</v>
      </c>
      <c r="G116" s="1" t="e">
        <f>Interest</f>
        <v>#N/A</v>
      </c>
      <c r="H116" s="1" t="e">
        <f>YearlySavings</f>
        <v>#N/A</v>
      </c>
      <c r="I116" s="1" t="e">
        <f>DesiredRetirementIncome</f>
        <v>#N/A</v>
      </c>
      <c r="J116" s="1" t="e">
        <f>PensionIncome</f>
        <v>#N/A</v>
      </c>
      <c r="K116" s="1" t="e">
        <f>EndBalance</f>
        <v>#N/A</v>
      </c>
      <c r="N116" s="1" t="e">
        <f>Balance_Under</f>
        <v>#N/A</v>
      </c>
      <c r="O116" s="1" t="e">
        <f>Interest_Under</f>
        <v>#N/A</v>
      </c>
      <c r="P116" s="1" t="e">
        <f>YearlySavings_Under</f>
        <v>#N/A</v>
      </c>
      <c r="Q116" s="1" t="e">
        <f>DesiredRetirementIncome</f>
        <v>#N/A</v>
      </c>
      <c r="R116" s="1" t="e">
        <f>PensionIncome_Under</f>
        <v>#N/A</v>
      </c>
      <c r="S116" s="1" t="e">
        <f>EndBalance</f>
        <v>#N/A</v>
      </c>
      <c r="V116" s="1" t="e">
        <f>Balance_Over</f>
        <v>#N/A</v>
      </c>
      <c r="W116" s="1" t="e">
        <f>Interest_Over</f>
        <v>#N/A</v>
      </c>
      <c r="X116" s="1" t="e">
        <f>YearlySavings_Over</f>
        <v>#N/A</v>
      </c>
      <c r="Y116" s="1" t="e">
        <f>DesiredRetirementIncome</f>
        <v>#N/A</v>
      </c>
      <c r="Z116" s="1" t="e">
        <f>PensionIncome_Over</f>
        <v>#N/A</v>
      </c>
      <c r="AA116" s="1" t="e">
        <f>EndBalance</f>
        <v>#N/A</v>
      </c>
      <c r="AD116" s="1" t="e">
        <f>IF(Calculations!B116&lt;DesiredRetirementAge,K116,NA())</f>
        <v>#N/A</v>
      </c>
      <c r="AE116" s="1" t="e">
        <f>IF(Calculations!B116&gt;=(DesiredRetirementAge-1),K116,NA())</f>
        <v>#N/A</v>
      </c>
      <c r="AF116" s="1"/>
      <c r="AH116" s="1" t="e">
        <f t="shared" si="1"/>
        <v>#N/A</v>
      </c>
    </row>
    <row r="117" spans="2:34" x14ac:dyDescent="0.2">
      <c r="B117" t="e">
        <f>Age</f>
        <v>#N/A</v>
      </c>
      <c r="C117" s="1" t="e">
        <f>Salary</f>
        <v>#N/A</v>
      </c>
      <c r="D117" s="1"/>
      <c r="E117" s="1"/>
      <c r="F117" s="1" t="e">
        <f>Balance</f>
        <v>#N/A</v>
      </c>
      <c r="G117" s="1" t="e">
        <f>Interest</f>
        <v>#N/A</v>
      </c>
      <c r="H117" s="1" t="e">
        <f>YearlySavings</f>
        <v>#N/A</v>
      </c>
      <c r="I117" s="1" t="e">
        <f>DesiredRetirementIncome</f>
        <v>#N/A</v>
      </c>
      <c r="J117" s="1" t="e">
        <f>PensionIncome</f>
        <v>#N/A</v>
      </c>
      <c r="K117" s="1" t="e">
        <f>EndBalance</f>
        <v>#N/A</v>
      </c>
      <c r="N117" s="1" t="e">
        <f>Balance_Under</f>
        <v>#N/A</v>
      </c>
      <c r="O117" s="1" t="e">
        <f>Interest_Under</f>
        <v>#N/A</v>
      </c>
      <c r="P117" s="1" t="e">
        <f>YearlySavings_Under</f>
        <v>#N/A</v>
      </c>
      <c r="Q117" s="1" t="e">
        <f>DesiredRetirementIncome</f>
        <v>#N/A</v>
      </c>
      <c r="R117" s="1" t="e">
        <f>PensionIncome_Under</f>
        <v>#N/A</v>
      </c>
      <c r="S117" s="1" t="e">
        <f>EndBalance</f>
        <v>#N/A</v>
      </c>
      <c r="V117" s="1" t="e">
        <f>Balance_Over</f>
        <v>#N/A</v>
      </c>
      <c r="W117" s="1" t="e">
        <f>Interest_Over</f>
        <v>#N/A</v>
      </c>
      <c r="X117" s="1" t="e">
        <f>YearlySavings_Over</f>
        <v>#N/A</v>
      </c>
      <c r="Y117" s="1" t="e">
        <f>DesiredRetirementIncome</f>
        <v>#N/A</v>
      </c>
      <c r="Z117" s="1" t="e">
        <f>PensionIncome_Over</f>
        <v>#N/A</v>
      </c>
      <c r="AA117" s="1" t="e">
        <f>EndBalance</f>
        <v>#N/A</v>
      </c>
      <c r="AD117" s="1" t="e">
        <f>IF(Calculations!B117&lt;DesiredRetirementAge,K117,NA())</f>
        <v>#N/A</v>
      </c>
      <c r="AE117" s="1" t="e">
        <f>IF(Calculations!B117&gt;=(DesiredRetirementAge-1),K117,NA())</f>
        <v>#N/A</v>
      </c>
      <c r="AF117" s="1"/>
      <c r="AH117" s="1" t="e">
        <f t="shared" si="1"/>
        <v>#N/A</v>
      </c>
    </row>
    <row r="118" spans="2:34" x14ac:dyDescent="0.2">
      <c r="B118" t="e">
        <f>Age</f>
        <v>#N/A</v>
      </c>
      <c r="C118" s="1" t="e">
        <f>Salary</f>
        <v>#N/A</v>
      </c>
      <c r="D118" s="1"/>
      <c r="E118" s="1"/>
      <c r="F118" s="1" t="e">
        <f>Balance</f>
        <v>#N/A</v>
      </c>
      <c r="G118" s="1" t="e">
        <f>Interest</f>
        <v>#N/A</v>
      </c>
      <c r="H118" s="1" t="e">
        <f>YearlySavings</f>
        <v>#N/A</v>
      </c>
      <c r="I118" s="1" t="e">
        <f>DesiredRetirementIncome</f>
        <v>#N/A</v>
      </c>
      <c r="J118" s="1" t="e">
        <f>PensionIncome</f>
        <v>#N/A</v>
      </c>
      <c r="K118" s="1" t="e">
        <f>EndBalance</f>
        <v>#N/A</v>
      </c>
      <c r="N118" s="1" t="e">
        <f>Balance_Under</f>
        <v>#N/A</v>
      </c>
      <c r="O118" s="1" t="e">
        <f>Interest_Under</f>
        <v>#N/A</v>
      </c>
      <c r="P118" s="1" t="e">
        <f>YearlySavings_Under</f>
        <v>#N/A</v>
      </c>
      <c r="Q118" s="1" t="e">
        <f>DesiredRetirementIncome</f>
        <v>#N/A</v>
      </c>
      <c r="R118" s="1" t="e">
        <f>PensionIncome_Under</f>
        <v>#N/A</v>
      </c>
      <c r="S118" s="1" t="e">
        <f>EndBalance</f>
        <v>#N/A</v>
      </c>
      <c r="V118" s="1" t="e">
        <f>Balance_Over</f>
        <v>#N/A</v>
      </c>
      <c r="W118" s="1" t="e">
        <f>Interest_Over</f>
        <v>#N/A</v>
      </c>
      <c r="X118" s="1" t="e">
        <f>YearlySavings_Over</f>
        <v>#N/A</v>
      </c>
      <c r="Y118" s="1" t="e">
        <f>DesiredRetirementIncome</f>
        <v>#N/A</v>
      </c>
      <c r="Z118" s="1" t="e">
        <f>PensionIncome_Over</f>
        <v>#N/A</v>
      </c>
      <c r="AA118" s="1" t="e">
        <f>EndBalance</f>
        <v>#N/A</v>
      </c>
      <c r="AD118" s="1" t="e">
        <f>IF(Calculations!B118&lt;DesiredRetirementAge,K118,NA())</f>
        <v>#N/A</v>
      </c>
      <c r="AE118" s="1" t="e">
        <f>IF(Calculations!B118&gt;=(DesiredRetirementAge-1),K118,NA())</f>
        <v>#N/A</v>
      </c>
      <c r="AF118" s="1"/>
      <c r="AH118" s="1" t="e">
        <f t="shared" si="1"/>
        <v>#N/A</v>
      </c>
    </row>
    <row r="119" spans="2:34" x14ac:dyDescent="0.2">
      <c r="B119" t="e">
        <f>Age</f>
        <v>#N/A</v>
      </c>
      <c r="C119" s="1" t="e">
        <f>Salary</f>
        <v>#N/A</v>
      </c>
      <c r="D119" s="1"/>
      <c r="E119" s="1"/>
      <c r="F119" s="1" t="e">
        <f>Balance</f>
        <v>#N/A</v>
      </c>
      <c r="G119" s="1" t="e">
        <f>Interest</f>
        <v>#N/A</v>
      </c>
      <c r="H119" s="1" t="e">
        <f>YearlySavings</f>
        <v>#N/A</v>
      </c>
      <c r="I119" s="1" t="e">
        <f>DesiredRetirementIncome</f>
        <v>#N/A</v>
      </c>
      <c r="J119" s="1" t="e">
        <f>PensionIncome</f>
        <v>#N/A</v>
      </c>
      <c r="K119" s="1" t="e">
        <f>EndBalance</f>
        <v>#N/A</v>
      </c>
      <c r="N119" s="1" t="e">
        <f>Balance_Under</f>
        <v>#N/A</v>
      </c>
      <c r="O119" s="1" t="e">
        <f>Interest_Under</f>
        <v>#N/A</v>
      </c>
      <c r="P119" s="1" t="e">
        <f>YearlySavings_Under</f>
        <v>#N/A</v>
      </c>
      <c r="Q119" s="1" t="e">
        <f>DesiredRetirementIncome</f>
        <v>#N/A</v>
      </c>
      <c r="R119" s="1" t="e">
        <f>PensionIncome_Under</f>
        <v>#N/A</v>
      </c>
      <c r="S119" s="1" t="e">
        <f>EndBalance</f>
        <v>#N/A</v>
      </c>
      <c r="V119" s="1" t="e">
        <f>Balance_Over</f>
        <v>#N/A</v>
      </c>
      <c r="W119" s="1" t="e">
        <f>Interest_Over</f>
        <v>#N/A</v>
      </c>
      <c r="X119" s="1" t="e">
        <f>YearlySavings_Over</f>
        <v>#N/A</v>
      </c>
      <c r="Y119" s="1" t="e">
        <f>DesiredRetirementIncome</f>
        <v>#N/A</v>
      </c>
      <c r="Z119" s="1" t="e">
        <f>PensionIncome_Over</f>
        <v>#N/A</v>
      </c>
      <c r="AA119" s="1" t="e">
        <f>EndBalance</f>
        <v>#N/A</v>
      </c>
      <c r="AD119" s="1" t="e">
        <f>IF(Calculations!B119&lt;DesiredRetirementAge,K119,NA())</f>
        <v>#N/A</v>
      </c>
      <c r="AE119" s="1" t="e">
        <f>IF(Calculations!B119&gt;=(DesiredRetirementAge-1),K119,NA())</f>
        <v>#N/A</v>
      </c>
      <c r="AF119" s="1"/>
      <c r="AH119" s="1" t="e">
        <f t="shared" si="1"/>
        <v>#N/A</v>
      </c>
    </row>
    <row r="120" spans="2:34" x14ac:dyDescent="0.2">
      <c r="B120" t="e">
        <f>Age</f>
        <v>#N/A</v>
      </c>
      <c r="C120" s="1" t="e">
        <f>Salary</f>
        <v>#N/A</v>
      </c>
      <c r="D120" s="1"/>
      <c r="E120" s="1"/>
      <c r="F120" s="1" t="e">
        <f>Balance</f>
        <v>#N/A</v>
      </c>
      <c r="G120" s="1" t="e">
        <f>Interest</f>
        <v>#N/A</v>
      </c>
      <c r="H120" s="1" t="e">
        <f>YearlySavings</f>
        <v>#N/A</v>
      </c>
      <c r="I120" s="1" t="e">
        <f>DesiredRetirementIncome</f>
        <v>#N/A</v>
      </c>
      <c r="J120" s="1" t="e">
        <f>PensionIncome</f>
        <v>#N/A</v>
      </c>
      <c r="K120" s="1" t="e">
        <f>EndBalance</f>
        <v>#N/A</v>
      </c>
      <c r="N120" s="1" t="e">
        <f>Balance_Under</f>
        <v>#N/A</v>
      </c>
      <c r="O120" s="1" t="e">
        <f>Interest_Under</f>
        <v>#N/A</v>
      </c>
      <c r="P120" s="1" t="e">
        <f>YearlySavings_Under</f>
        <v>#N/A</v>
      </c>
      <c r="Q120" s="1" t="e">
        <f>DesiredRetirementIncome</f>
        <v>#N/A</v>
      </c>
      <c r="R120" s="1" t="e">
        <f>PensionIncome_Under</f>
        <v>#N/A</v>
      </c>
      <c r="S120" s="1" t="e">
        <f>EndBalance</f>
        <v>#N/A</v>
      </c>
      <c r="V120" s="1" t="e">
        <f>Balance_Over</f>
        <v>#N/A</v>
      </c>
      <c r="W120" s="1" t="e">
        <f>Interest_Over</f>
        <v>#N/A</v>
      </c>
      <c r="X120" s="1" t="e">
        <f>YearlySavings_Over</f>
        <v>#N/A</v>
      </c>
      <c r="Y120" s="1" t="e">
        <f>DesiredRetirementIncome</f>
        <v>#N/A</v>
      </c>
      <c r="Z120" s="1" t="e">
        <f>PensionIncome_Over</f>
        <v>#N/A</v>
      </c>
      <c r="AA120" s="1" t="e">
        <f>EndBalance</f>
        <v>#N/A</v>
      </c>
      <c r="AD120" s="1" t="e">
        <f>IF(Calculations!B120&lt;DesiredRetirementAge,K120,NA())</f>
        <v>#N/A</v>
      </c>
      <c r="AE120" s="1" t="e">
        <f>IF(Calculations!B120&gt;=(DesiredRetirementAge-1),K120,NA())</f>
        <v>#N/A</v>
      </c>
      <c r="AF120" s="1"/>
      <c r="AH120" s="1" t="e">
        <f t="shared" si="1"/>
        <v>#N/A</v>
      </c>
    </row>
    <row r="121" spans="2:34" x14ac:dyDescent="0.2">
      <c r="B121" t="e">
        <f>Age</f>
        <v>#N/A</v>
      </c>
      <c r="C121" s="1" t="e">
        <f>Salary</f>
        <v>#N/A</v>
      </c>
      <c r="D121" s="1"/>
      <c r="E121" s="1"/>
      <c r="F121" s="1" t="e">
        <f>Balance</f>
        <v>#N/A</v>
      </c>
      <c r="G121" s="1" t="e">
        <f>Interest</f>
        <v>#N/A</v>
      </c>
      <c r="H121" s="1" t="e">
        <f>YearlySavings</f>
        <v>#N/A</v>
      </c>
      <c r="I121" s="1" t="e">
        <f>DesiredRetirementIncome</f>
        <v>#N/A</v>
      </c>
      <c r="J121" s="1" t="e">
        <f>PensionIncome</f>
        <v>#N/A</v>
      </c>
      <c r="K121" s="1" t="e">
        <f>EndBalance</f>
        <v>#N/A</v>
      </c>
      <c r="N121" s="1" t="e">
        <f>Balance_Under</f>
        <v>#N/A</v>
      </c>
      <c r="O121" s="1" t="e">
        <f>Interest_Under</f>
        <v>#N/A</v>
      </c>
      <c r="P121" s="1" t="e">
        <f>YearlySavings_Under</f>
        <v>#N/A</v>
      </c>
      <c r="Q121" s="1" t="e">
        <f>DesiredRetirementIncome</f>
        <v>#N/A</v>
      </c>
      <c r="R121" s="1" t="e">
        <f>PensionIncome_Under</f>
        <v>#N/A</v>
      </c>
      <c r="S121" s="1" t="e">
        <f>EndBalance</f>
        <v>#N/A</v>
      </c>
      <c r="V121" s="1" t="e">
        <f>Balance_Over</f>
        <v>#N/A</v>
      </c>
      <c r="W121" s="1" t="e">
        <f>Interest_Over</f>
        <v>#N/A</v>
      </c>
      <c r="X121" s="1" t="e">
        <f>YearlySavings_Over</f>
        <v>#N/A</v>
      </c>
      <c r="Y121" s="1" t="e">
        <f>DesiredRetirementIncome</f>
        <v>#N/A</v>
      </c>
      <c r="Z121" s="1" t="e">
        <f>PensionIncome_Over</f>
        <v>#N/A</v>
      </c>
      <c r="AA121" s="1" t="e">
        <f>EndBalance</f>
        <v>#N/A</v>
      </c>
      <c r="AD121" s="1" t="e">
        <f>IF(Calculations!B121&lt;DesiredRetirementAge,K121,NA())</f>
        <v>#N/A</v>
      </c>
      <c r="AE121" s="1" t="e">
        <f>IF(Calculations!B121&gt;=(DesiredRetirementAge-1),K121,NA())</f>
        <v>#N/A</v>
      </c>
      <c r="AF121" s="1"/>
      <c r="AH121" s="1" t="e">
        <f t="shared" si="1"/>
        <v>#N/A</v>
      </c>
    </row>
    <row r="122" spans="2:34" x14ac:dyDescent="0.2">
      <c r="B122" t="e">
        <f>Age</f>
        <v>#N/A</v>
      </c>
      <c r="C122" s="1" t="e">
        <f>Salary</f>
        <v>#N/A</v>
      </c>
      <c r="D122" s="1"/>
      <c r="E122" s="1"/>
      <c r="F122" s="1" t="e">
        <f>Balance</f>
        <v>#N/A</v>
      </c>
      <c r="G122" s="1" t="e">
        <f>Interest</f>
        <v>#N/A</v>
      </c>
      <c r="H122" s="1" t="e">
        <f>YearlySavings</f>
        <v>#N/A</v>
      </c>
      <c r="I122" s="1" t="e">
        <f>DesiredRetirementIncome</f>
        <v>#N/A</v>
      </c>
      <c r="J122" s="1" t="e">
        <f>PensionIncome</f>
        <v>#N/A</v>
      </c>
      <c r="K122" s="1" t="e">
        <f>EndBalance</f>
        <v>#N/A</v>
      </c>
      <c r="N122" s="1" t="e">
        <f>Balance_Under</f>
        <v>#N/A</v>
      </c>
      <c r="O122" s="1" t="e">
        <f>Interest_Under</f>
        <v>#N/A</v>
      </c>
      <c r="P122" s="1" t="e">
        <f>YearlySavings_Under</f>
        <v>#N/A</v>
      </c>
      <c r="Q122" s="1" t="e">
        <f>DesiredRetirementIncome</f>
        <v>#N/A</v>
      </c>
      <c r="R122" s="1" t="e">
        <f>PensionIncome_Under</f>
        <v>#N/A</v>
      </c>
      <c r="S122" s="1" t="e">
        <f>EndBalance</f>
        <v>#N/A</v>
      </c>
      <c r="V122" s="1" t="e">
        <f>Balance_Over</f>
        <v>#N/A</v>
      </c>
      <c r="W122" s="1" t="e">
        <f>Interest_Over</f>
        <v>#N/A</v>
      </c>
      <c r="X122" s="1" t="e">
        <f>YearlySavings_Over</f>
        <v>#N/A</v>
      </c>
      <c r="Y122" s="1" t="e">
        <f>DesiredRetirementIncome</f>
        <v>#N/A</v>
      </c>
      <c r="Z122" s="1" t="e">
        <f>PensionIncome_Over</f>
        <v>#N/A</v>
      </c>
      <c r="AA122" s="1" t="e">
        <f>EndBalance</f>
        <v>#N/A</v>
      </c>
      <c r="AD122" s="1" t="e">
        <f>IF(Calculations!B122&lt;DesiredRetirementAge,K122,NA())</f>
        <v>#N/A</v>
      </c>
      <c r="AE122" s="1" t="e">
        <f>IF(Calculations!B122&gt;=(DesiredRetirementAge-1),K122,NA())</f>
        <v>#N/A</v>
      </c>
      <c r="AF122" s="1"/>
      <c r="AH122" s="1" t="e">
        <f t="shared" si="1"/>
        <v>#N/A</v>
      </c>
    </row>
    <row r="123" spans="2:34" x14ac:dyDescent="0.2">
      <c r="B123" t="e">
        <f>Age</f>
        <v>#N/A</v>
      </c>
      <c r="C123" s="1" t="e">
        <f>Salary</f>
        <v>#N/A</v>
      </c>
      <c r="D123" s="1"/>
      <c r="E123" s="1"/>
      <c r="F123" s="1" t="e">
        <f>Balance</f>
        <v>#N/A</v>
      </c>
      <c r="G123" s="1" t="e">
        <f>Interest</f>
        <v>#N/A</v>
      </c>
      <c r="H123" s="1" t="e">
        <f>YearlySavings</f>
        <v>#N/A</v>
      </c>
      <c r="I123" s="1" t="e">
        <f>DesiredRetirementIncome</f>
        <v>#N/A</v>
      </c>
      <c r="J123" s="1" t="e">
        <f>PensionIncome</f>
        <v>#N/A</v>
      </c>
      <c r="K123" s="1" t="e">
        <f>EndBalance</f>
        <v>#N/A</v>
      </c>
      <c r="N123" s="1" t="e">
        <f>Balance_Under</f>
        <v>#N/A</v>
      </c>
      <c r="O123" s="1" t="e">
        <f>Interest_Under</f>
        <v>#N/A</v>
      </c>
      <c r="P123" s="1" t="e">
        <f>YearlySavings_Under</f>
        <v>#N/A</v>
      </c>
      <c r="Q123" s="1" t="e">
        <f>DesiredRetirementIncome</f>
        <v>#N/A</v>
      </c>
      <c r="R123" s="1" t="e">
        <f>PensionIncome_Under</f>
        <v>#N/A</v>
      </c>
      <c r="S123" s="1" t="e">
        <f>EndBalance</f>
        <v>#N/A</v>
      </c>
      <c r="V123" s="1" t="e">
        <f>Balance_Over</f>
        <v>#N/A</v>
      </c>
      <c r="W123" s="1" t="e">
        <f>Interest_Over</f>
        <v>#N/A</v>
      </c>
      <c r="X123" s="1" t="e">
        <f>YearlySavings_Over</f>
        <v>#N/A</v>
      </c>
      <c r="Y123" s="1" t="e">
        <f>DesiredRetirementIncome</f>
        <v>#N/A</v>
      </c>
      <c r="Z123" s="1" t="e">
        <f>PensionIncome_Over</f>
        <v>#N/A</v>
      </c>
      <c r="AA123" s="1" t="e">
        <f>EndBalance</f>
        <v>#N/A</v>
      </c>
      <c r="AD123" s="1" t="e">
        <f>IF(Calculations!B123&lt;DesiredRetirementAge,K123,NA())</f>
        <v>#N/A</v>
      </c>
      <c r="AE123" s="1" t="e">
        <f>IF(Calculations!B123&gt;=(DesiredRetirementAge-1),K123,NA())</f>
        <v>#N/A</v>
      </c>
      <c r="AF123" s="1"/>
      <c r="AH123" s="1" t="e">
        <f t="shared" si="1"/>
        <v>#N/A</v>
      </c>
    </row>
    <row r="124" spans="2:34" x14ac:dyDescent="0.2">
      <c r="B124" t="e">
        <f>Age</f>
        <v>#N/A</v>
      </c>
      <c r="C124" s="1" t="e">
        <f>Salary</f>
        <v>#N/A</v>
      </c>
      <c r="D124" s="1"/>
      <c r="E124" s="1"/>
      <c r="F124" s="1" t="e">
        <f>Balance</f>
        <v>#N/A</v>
      </c>
      <c r="G124" s="1" t="e">
        <f>Interest</f>
        <v>#N/A</v>
      </c>
      <c r="H124" s="1" t="e">
        <f>YearlySavings</f>
        <v>#N/A</v>
      </c>
      <c r="I124" s="1" t="e">
        <f>DesiredRetirementIncome</f>
        <v>#N/A</v>
      </c>
      <c r="J124" s="1" t="e">
        <f>PensionIncome</f>
        <v>#N/A</v>
      </c>
      <c r="K124" s="1" t="e">
        <f>EndBalance</f>
        <v>#N/A</v>
      </c>
      <c r="N124" s="1" t="e">
        <f>Balance_Under</f>
        <v>#N/A</v>
      </c>
      <c r="O124" s="1" t="e">
        <f>Interest_Under</f>
        <v>#N/A</v>
      </c>
      <c r="P124" s="1" t="e">
        <f>YearlySavings_Under</f>
        <v>#N/A</v>
      </c>
      <c r="Q124" s="1" t="e">
        <f>DesiredRetirementIncome</f>
        <v>#N/A</v>
      </c>
      <c r="R124" s="1" t="e">
        <f>PensionIncome_Under</f>
        <v>#N/A</v>
      </c>
      <c r="S124" s="1" t="e">
        <f>EndBalance</f>
        <v>#N/A</v>
      </c>
      <c r="V124" s="1" t="e">
        <f>Balance_Over</f>
        <v>#N/A</v>
      </c>
      <c r="W124" s="1" t="e">
        <f>Interest_Over</f>
        <v>#N/A</v>
      </c>
      <c r="X124" s="1" t="e">
        <f>YearlySavings_Over</f>
        <v>#N/A</v>
      </c>
      <c r="Y124" s="1" t="e">
        <f>DesiredRetirementIncome</f>
        <v>#N/A</v>
      </c>
      <c r="Z124" s="1" t="e">
        <f>PensionIncome_Over</f>
        <v>#N/A</v>
      </c>
      <c r="AA124" s="1" t="e">
        <f>EndBalance</f>
        <v>#N/A</v>
      </c>
      <c r="AD124" s="1" t="e">
        <f>IF(Calculations!B124&lt;DesiredRetirementAge,K124,NA())</f>
        <v>#N/A</v>
      </c>
      <c r="AE124" s="1" t="e">
        <f>IF(Calculations!B124&gt;=(DesiredRetirementAge-1),K124,NA())</f>
        <v>#N/A</v>
      </c>
      <c r="AF124" s="1"/>
      <c r="AH124" s="1" t="e">
        <f t="shared" si="1"/>
        <v>#N/A</v>
      </c>
    </row>
    <row r="125" spans="2:34" x14ac:dyDescent="0.2">
      <c r="B125" t="e">
        <f>Age</f>
        <v>#N/A</v>
      </c>
      <c r="C125" s="1" t="e">
        <f>Salary</f>
        <v>#N/A</v>
      </c>
      <c r="D125" s="1"/>
      <c r="E125" s="1"/>
      <c r="F125" s="1" t="e">
        <f>Balance</f>
        <v>#N/A</v>
      </c>
      <c r="G125" s="1" t="e">
        <f>Interest</f>
        <v>#N/A</v>
      </c>
      <c r="H125" s="1" t="e">
        <f>YearlySavings</f>
        <v>#N/A</v>
      </c>
      <c r="I125" s="1" t="e">
        <f>DesiredRetirementIncome</f>
        <v>#N/A</v>
      </c>
      <c r="J125" s="1" t="e">
        <f>PensionIncome</f>
        <v>#N/A</v>
      </c>
      <c r="K125" s="1" t="e">
        <f>EndBalance</f>
        <v>#N/A</v>
      </c>
      <c r="N125" s="1" t="e">
        <f>Balance_Under</f>
        <v>#N/A</v>
      </c>
      <c r="O125" s="1" t="e">
        <f>Interest_Under</f>
        <v>#N/A</v>
      </c>
      <c r="P125" s="1" t="e">
        <f>YearlySavings_Under</f>
        <v>#N/A</v>
      </c>
      <c r="Q125" s="1" t="e">
        <f>DesiredRetirementIncome</f>
        <v>#N/A</v>
      </c>
      <c r="R125" s="1" t="e">
        <f>PensionIncome_Under</f>
        <v>#N/A</v>
      </c>
      <c r="S125" s="1" t="e">
        <f>EndBalance</f>
        <v>#N/A</v>
      </c>
      <c r="V125" s="1" t="e">
        <f>Balance_Over</f>
        <v>#N/A</v>
      </c>
      <c r="W125" s="1" t="e">
        <f>Interest_Over</f>
        <v>#N/A</v>
      </c>
      <c r="X125" s="1" t="e">
        <f>YearlySavings_Over</f>
        <v>#N/A</v>
      </c>
      <c r="Y125" s="1" t="e">
        <f>DesiredRetirementIncome</f>
        <v>#N/A</v>
      </c>
      <c r="Z125" s="1" t="e">
        <f>PensionIncome_Over</f>
        <v>#N/A</v>
      </c>
      <c r="AA125" s="1" t="e">
        <f>EndBalance</f>
        <v>#N/A</v>
      </c>
      <c r="AD125" s="1" t="e">
        <f>IF(Calculations!B125&lt;DesiredRetirementAge,K125,NA())</f>
        <v>#N/A</v>
      </c>
      <c r="AE125" s="1" t="e">
        <f>IF(Calculations!B125&gt;=(DesiredRetirementAge-1),K125,NA())</f>
        <v>#N/A</v>
      </c>
      <c r="AF125" s="1"/>
      <c r="AH125" s="1" t="e">
        <f t="shared" si="1"/>
        <v>#N/A</v>
      </c>
    </row>
    <row r="126" spans="2:34" x14ac:dyDescent="0.2">
      <c r="B126" t="e">
        <f>Age</f>
        <v>#N/A</v>
      </c>
      <c r="C126" s="1" t="e">
        <f>Salary</f>
        <v>#N/A</v>
      </c>
      <c r="D126" s="1"/>
      <c r="E126" s="1"/>
      <c r="F126" s="1" t="e">
        <f>Balance</f>
        <v>#N/A</v>
      </c>
      <c r="G126" s="1" t="e">
        <f>Interest</f>
        <v>#N/A</v>
      </c>
      <c r="H126" s="1" t="e">
        <f>YearlySavings</f>
        <v>#N/A</v>
      </c>
      <c r="I126" s="1" t="e">
        <f>DesiredRetirementIncome</f>
        <v>#N/A</v>
      </c>
      <c r="J126" s="1" t="e">
        <f>PensionIncome</f>
        <v>#N/A</v>
      </c>
      <c r="K126" s="1" t="e">
        <f>EndBalance</f>
        <v>#N/A</v>
      </c>
      <c r="N126" s="1" t="e">
        <f>Balance_Under</f>
        <v>#N/A</v>
      </c>
      <c r="O126" s="1" t="e">
        <f>Interest_Under</f>
        <v>#N/A</v>
      </c>
      <c r="P126" s="1" t="e">
        <f>YearlySavings_Under</f>
        <v>#N/A</v>
      </c>
      <c r="Q126" s="1" t="e">
        <f>DesiredRetirementIncome</f>
        <v>#N/A</v>
      </c>
      <c r="R126" s="1" t="e">
        <f>PensionIncome_Under</f>
        <v>#N/A</v>
      </c>
      <c r="S126" s="1" t="e">
        <f>EndBalance</f>
        <v>#N/A</v>
      </c>
      <c r="V126" s="1" t="e">
        <f>Balance_Over</f>
        <v>#N/A</v>
      </c>
      <c r="W126" s="1" t="e">
        <f>Interest_Over</f>
        <v>#N/A</v>
      </c>
      <c r="X126" s="1" t="e">
        <f>YearlySavings_Over</f>
        <v>#N/A</v>
      </c>
      <c r="Y126" s="1" t="e">
        <f>DesiredRetirementIncome</f>
        <v>#N/A</v>
      </c>
      <c r="Z126" s="1" t="e">
        <f>PensionIncome_Over</f>
        <v>#N/A</v>
      </c>
      <c r="AA126" s="1" t="e">
        <f>EndBalance</f>
        <v>#N/A</v>
      </c>
      <c r="AD126" s="1" t="e">
        <f>IF(Calculations!B126&lt;DesiredRetirementAge,K126,NA())</f>
        <v>#N/A</v>
      </c>
      <c r="AE126" s="1" t="e">
        <f>IF(Calculations!B126&gt;=(DesiredRetirementAge-1),K126,NA())</f>
        <v>#N/A</v>
      </c>
      <c r="AF126" s="1"/>
      <c r="AH126" s="1" t="e">
        <f t="shared" si="1"/>
        <v>#N/A</v>
      </c>
    </row>
    <row r="127" spans="2:34" x14ac:dyDescent="0.2">
      <c r="B127" t="e">
        <f>Age</f>
        <v>#N/A</v>
      </c>
      <c r="C127" s="1" t="e">
        <f>Salary</f>
        <v>#N/A</v>
      </c>
      <c r="D127" s="1"/>
      <c r="E127" s="1"/>
      <c r="F127" s="1" t="e">
        <f>Balance</f>
        <v>#N/A</v>
      </c>
      <c r="G127" s="1" t="e">
        <f>Interest</f>
        <v>#N/A</v>
      </c>
      <c r="H127" s="1" t="e">
        <f>YearlySavings</f>
        <v>#N/A</v>
      </c>
      <c r="I127" s="1" t="e">
        <f>DesiredRetirementIncome</f>
        <v>#N/A</v>
      </c>
      <c r="J127" s="1" t="e">
        <f>PensionIncome</f>
        <v>#N/A</v>
      </c>
      <c r="K127" s="1" t="e">
        <f>EndBalance</f>
        <v>#N/A</v>
      </c>
      <c r="N127" s="1" t="e">
        <f>Balance_Under</f>
        <v>#N/A</v>
      </c>
      <c r="O127" s="1" t="e">
        <f>Interest_Under</f>
        <v>#N/A</v>
      </c>
      <c r="P127" s="1" t="e">
        <f>YearlySavings_Under</f>
        <v>#N/A</v>
      </c>
      <c r="Q127" s="1" t="e">
        <f>DesiredRetirementIncome</f>
        <v>#N/A</v>
      </c>
      <c r="R127" s="1" t="e">
        <f>PensionIncome_Under</f>
        <v>#N/A</v>
      </c>
      <c r="S127" s="1" t="e">
        <f>EndBalance</f>
        <v>#N/A</v>
      </c>
      <c r="V127" s="1" t="e">
        <f>Balance_Over</f>
        <v>#N/A</v>
      </c>
      <c r="W127" s="1" t="e">
        <f>Interest_Over</f>
        <v>#N/A</v>
      </c>
      <c r="X127" s="1" t="e">
        <f>YearlySavings_Over</f>
        <v>#N/A</v>
      </c>
      <c r="Y127" s="1" t="e">
        <f>DesiredRetirementIncome</f>
        <v>#N/A</v>
      </c>
      <c r="Z127" s="1" t="e">
        <f>PensionIncome_Over</f>
        <v>#N/A</v>
      </c>
      <c r="AA127" s="1" t="e">
        <f>EndBalance</f>
        <v>#N/A</v>
      </c>
      <c r="AD127" s="1" t="e">
        <f>IF(Calculations!B127&lt;DesiredRetirementAge,K127,NA())</f>
        <v>#N/A</v>
      </c>
      <c r="AE127" s="1" t="e">
        <f>IF(Calculations!B127&gt;=(DesiredRetirementAge-1),K127,NA())</f>
        <v>#N/A</v>
      </c>
      <c r="AF127" s="1"/>
      <c r="AH127" s="1" t="e">
        <f t="shared" si="1"/>
        <v>#N/A</v>
      </c>
    </row>
    <row r="128" spans="2:34" x14ac:dyDescent="0.2">
      <c r="B128" t="e">
        <f>Age</f>
        <v>#N/A</v>
      </c>
      <c r="C128" s="1" t="e">
        <f>Salary</f>
        <v>#N/A</v>
      </c>
      <c r="D128" s="1"/>
      <c r="E128" s="1"/>
      <c r="F128" s="1" t="e">
        <f>Balance</f>
        <v>#N/A</v>
      </c>
      <c r="G128" s="1" t="e">
        <f>Interest</f>
        <v>#N/A</v>
      </c>
      <c r="H128" s="1" t="e">
        <f>YearlySavings</f>
        <v>#N/A</v>
      </c>
      <c r="I128" s="1" t="e">
        <f>DesiredRetirementIncome</f>
        <v>#N/A</v>
      </c>
      <c r="J128" s="1" t="e">
        <f>PensionIncome</f>
        <v>#N/A</v>
      </c>
      <c r="K128" s="1" t="e">
        <f>EndBalance</f>
        <v>#N/A</v>
      </c>
      <c r="N128" s="1" t="e">
        <f>Balance_Under</f>
        <v>#N/A</v>
      </c>
      <c r="O128" s="1" t="e">
        <f>Interest_Under</f>
        <v>#N/A</v>
      </c>
      <c r="P128" s="1" t="e">
        <f>YearlySavings_Under</f>
        <v>#N/A</v>
      </c>
      <c r="Q128" s="1" t="e">
        <f>DesiredRetirementIncome</f>
        <v>#N/A</v>
      </c>
      <c r="R128" s="1" t="e">
        <f>PensionIncome_Under</f>
        <v>#N/A</v>
      </c>
      <c r="S128" s="1" t="e">
        <f>EndBalance</f>
        <v>#N/A</v>
      </c>
      <c r="V128" s="1" t="e">
        <f>Balance_Over</f>
        <v>#N/A</v>
      </c>
      <c r="W128" s="1" t="e">
        <f>Interest_Over</f>
        <v>#N/A</v>
      </c>
      <c r="X128" s="1" t="e">
        <f>YearlySavings_Over</f>
        <v>#N/A</v>
      </c>
      <c r="Y128" s="1" t="e">
        <f>DesiredRetirementIncome</f>
        <v>#N/A</v>
      </c>
      <c r="Z128" s="1" t="e">
        <f>PensionIncome_Over</f>
        <v>#N/A</v>
      </c>
      <c r="AA128" s="1" t="e">
        <f>EndBalance</f>
        <v>#N/A</v>
      </c>
      <c r="AD128" s="1" t="e">
        <f>IF(Calculations!B128&lt;DesiredRetirementAge,K128,NA())</f>
        <v>#N/A</v>
      </c>
      <c r="AE128" s="1" t="e">
        <f>IF(Calculations!B128&gt;=(DesiredRetirementAge-1),K128,NA())</f>
        <v>#N/A</v>
      </c>
      <c r="AF128" s="1"/>
      <c r="AH128" s="1" t="e">
        <f t="shared" si="1"/>
        <v>#N/A</v>
      </c>
    </row>
    <row r="129" spans="2:34" x14ac:dyDescent="0.2">
      <c r="B129" t="e">
        <f>Age</f>
        <v>#N/A</v>
      </c>
      <c r="C129" s="1" t="e">
        <f>Salary</f>
        <v>#N/A</v>
      </c>
      <c r="D129" s="1"/>
      <c r="E129" s="1"/>
      <c r="F129" s="1" t="e">
        <f>Balance</f>
        <v>#N/A</v>
      </c>
      <c r="G129" s="1" t="e">
        <f>Interest</f>
        <v>#N/A</v>
      </c>
      <c r="H129" s="1" t="e">
        <f>YearlySavings</f>
        <v>#N/A</v>
      </c>
      <c r="I129" s="1" t="e">
        <f>DesiredRetirementIncome</f>
        <v>#N/A</v>
      </c>
      <c r="J129" s="1" t="e">
        <f>PensionIncome</f>
        <v>#N/A</v>
      </c>
      <c r="K129" s="1" t="e">
        <f>EndBalance</f>
        <v>#N/A</v>
      </c>
      <c r="N129" s="1" t="e">
        <f>Balance_Under</f>
        <v>#N/A</v>
      </c>
      <c r="O129" s="1" t="e">
        <f>Interest_Under</f>
        <v>#N/A</v>
      </c>
      <c r="P129" s="1" t="e">
        <f>YearlySavings_Under</f>
        <v>#N/A</v>
      </c>
      <c r="Q129" s="1" t="e">
        <f>DesiredRetirementIncome</f>
        <v>#N/A</v>
      </c>
      <c r="R129" s="1" t="e">
        <f>PensionIncome_Under</f>
        <v>#N/A</v>
      </c>
      <c r="S129" s="1" t="e">
        <f>EndBalance</f>
        <v>#N/A</v>
      </c>
      <c r="V129" s="1" t="e">
        <f>Balance_Over</f>
        <v>#N/A</v>
      </c>
      <c r="W129" s="1" t="e">
        <f>Interest_Over</f>
        <v>#N/A</v>
      </c>
      <c r="X129" s="1" t="e">
        <f>YearlySavings_Over</f>
        <v>#N/A</v>
      </c>
      <c r="Y129" s="1" t="e">
        <f>DesiredRetirementIncome</f>
        <v>#N/A</v>
      </c>
      <c r="Z129" s="1" t="e">
        <f>PensionIncome_Over</f>
        <v>#N/A</v>
      </c>
      <c r="AA129" s="1" t="e">
        <f>EndBalance</f>
        <v>#N/A</v>
      </c>
      <c r="AD129" s="1" t="e">
        <f>IF(Calculations!B129&lt;DesiredRetirementAge,K129,NA())</f>
        <v>#N/A</v>
      </c>
      <c r="AE129" s="1" t="e">
        <f>IF(Calculations!B129&gt;=(DesiredRetirementAge-1),K129,NA())</f>
        <v>#N/A</v>
      </c>
      <c r="AF129" s="1"/>
      <c r="AH129" s="1" t="e">
        <f t="shared" si="1"/>
        <v>#N/A</v>
      </c>
    </row>
    <row r="130" spans="2:34" x14ac:dyDescent="0.2">
      <c r="B130" t="e">
        <f>Age</f>
        <v>#N/A</v>
      </c>
      <c r="C130" s="1" t="e">
        <f>Salary</f>
        <v>#N/A</v>
      </c>
      <c r="D130" s="1"/>
      <c r="E130" s="1"/>
      <c r="F130" s="1" t="e">
        <f>Balance</f>
        <v>#N/A</v>
      </c>
      <c r="G130" s="1" t="e">
        <f>Interest</f>
        <v>#N/A</v>
      </c>
      <c r="H130" s="1" t="e">
        <f>YearlySavings</f>
        <v>#N/A</v>
      </c>
      <c r="I130" s="1" t="e">
        <f>DesiredRetirementIncome</f>
        <v>#N/A</v>
      </c>
      <c r="J130" s="1" t="e">
        <f>PensionIncome</f>
        <v>#N/A</v>
      </c>
      <c r="K130" s="1" t="e">
        <f>EndBalance</f>
        <v>#N/A</v>
      </c>
      <c r="N130" s="1" t="e">
        <f>Balance_Under</f>
        <v>#N/A</v>
      </c>
      <c r="O130" s="1" t="e">
        <f>Interest_Under</f>
        <v>#N/A</v>
      </c>
      <c r="P130" s="1" t="e">
        <f>YearlySavings_Under</f>
        <v>#N/A</v>
      </c>
      <c r="Q130" s="1" t="e">
        <f>DesiredRetirementIncome</f>
        <v>#N/A</v>
      </c>
      <c r="R130" s="1" t="e">
        <f>PensionIncome_Under</f>
        <v>#N/A</v>
      </c>
      <c r="S130" s="1" t="e">
        <f>EndBalance</f>
        <v>#N/A</v>
      </c>
      <c r="V130" s="1" t="e">
        <f>Balance_Over</f>
        <v>#N/A</v>
      </c>
      <c r="W130" s="1" t="e">
        <f>Interest_Over</f>
        <v>#N/A</v>
      </c>
      <c r="X130" s="1" t="e">
        <f>YearlySavings_Over</f>
        <v>#N/A</v>
      </c>
      <c r="Y130" s="1" t="e">
        <f>DesiredRetirementIncome</f>
        <v>#N/A</v>
      </c>
      <c r="Z130" s="1" t="e">
        <f>PensionIncome_Over</f>
        <v>#N/A</v>
      </c>
      <c r="AA130" s="1" t="e">
        <f>EndBalance</f>
        <v>#N/A</v>
      </c>
      <c r="AD130" s="1" t="e">
        <f>IF(Calculations!B130&lt;DesiredRetirementAge,K130,NA())</f>
        <v>#N/A</v>
      </c>
      <c r="AE130" s="1" t="e">
        <f>IF(Calculations!B130&gt;=(DesiredRetirementAge-1),K130,NA())</f>
        <v>#N/A</v>
      </c>
      <c r="AF130" s="1"/>
      <c r="AH130" s="1" t="e">
        <f t="shared" si="1"/>
        <v>#N/A</v>
      </c>
    </row>
    <row r="131" spans="2:34" x14ac:dyDescent="0.2">
      <c r="B131" t="e">
        <f>Age</f>
        <v>#N/A</v>
      </c>
      <c r="C131" s="1" t="e">
        <f>Salary</f>
        <v>#N/A</v>
      </c>
      <c r="D131" s="1"/>
      <c r="E131" s="1"/>
      <c r="F131" s="1" t="e">
        <f>Balance</f>
        <v>#N/A</v>
      </c>
      <c r="G131" s="1" t="e">
        <f>Interest</f>
        <v>#N/A</v>
      </c>
      <c r="H131" s="1" t="e">
        <f>YearlySavings</f>
        <v>#N/A</v>
      </c>
      <c r="I131" s="1" t="e">
        <f>DesiredRetirementIncome</f>
        <v>#N/A</v>
      </c>
      <c r="J131" s="1" t="e">
        <f>PensionIncome</f>
        <v>#N/A</v>
      </c>
      <c r="K131" s="1" t="e">
        <f>EndBalance</f>
        <v>#N/A</v>
      </c>
      <c r="N131" s="1" t="e">
        <f>Balance_Under</f>
        <v>#N/A</v>
      </c>
      <c r="O131" s="1" t="e">
        <f>Interest_Under</f>
        <v>#N/A</v>
      </c>
      <c r="P131" s="1" t="e">
        <f>YearlySavings_Under</f>
        <v>#N/A</v>
      </c>
      <c r="Q131" s="1" t="e">
        <f>DesiredRetirementIncome</f>
        <v>#N/A</v>
      </c>
      <c r="R131" s="1" t="e">
        <f>PensionIncome_Under</f>
        <v>#N/A</v>
      </c>
      <c r="S131" s="1" t="e">
        <f>EndBalance</f>
        <v>#N/A</v>
      </c>
      <c r="V131" s="1" t="e">
        <f>Balance_Over</f>
        <v>#N/A</v>
      </c>
      <c r="W131" s="1" t="e">
        <f>Interest_Over</f>
        <v>#N/A</v>
      </c>
      <c r="X131" s="1" t="e">
        <f>YearlySavings_Over</f>
        <v>#N/A</v>
      </c>
      <c r="Y131" s="1" t="e">
        <f>DesiredRetirementIncome</f>
        <v>#N/A</v>
      </c>
      <c r="Z131" s="1" t="e">
        <f>PensionIncome_Over</f>
        <v>#N/A</v>
      </c>
      <c r="AA131" s="1" t="e">
        <f>EndBalance</f>
        <v>#N/A</v>
      </c>
      <c r="AD131" s="1" t="e">
        <f>IF(Calculations!B131&lt;DesiredRetirementAge,K131,NA())</f>
        <v>#N/A</v>
      </c>
      <c r="AE131" s="1" t="e">
        <f>IF(Calculations!B131&gt;=(DesiredRetirementAge-1),K131,NA())</f>
        <v>#N/A</v>
      </c>
      <c r="AF131" s="1"/>
      <c r="AH131" s="1" t="e">
        <f t="shared" si="1"/>
        <v>#N/A</v>
      </c>
    </row>
    <row r="132" spans="2:34" x14ac:dyDescent="0.2">
      <c r="B132" t="e">
        <f>Age</f>
        <v>#N/A</v>
      </c>
      <c r="C132" s="1" t="e">
        <f>Salary</f>
        <v>#N/A</v>
      </c>
      <c r="D132" s="1"/>
      <c r="E132" s="1"/>
      <c r="F132" s="1" t="e">
        <f>Balance</f>
        <v>#N/A</v>
      </c>
      <c r="G132" s="1" t="e">
        <f>Interest</f>
        <v>#N/A</v>
      </c>
      <c r="H132" s="1" t="e">
        <f>YearlySavings</f>
        <v>#N/A</v>
      </c>
      <c r="I132" s="1" t="e">
        <f>DesiredRetirementIncome</f>
        <v>#N/A</v>
      </c>
      <c r="J132" s="1" t="e">
        <f>PensionIncome</f>
        <v>#N/A</v>
      </c>
      <c r="K132" s="1" t="e">
        <f>EndBalance</f>
        <v>#N/A</v>
      </c>
      <c r="N132" s="1" t="e">
        <f>Balance_Under</f>
        <v>#N/A</v>
      </c>
      <c r="O132" s="1" t="e">
        <f>Interest_Under</f>
        <v>#N/A</v>
      </c>
      <c r="P132" s="1" t="e">
        <f>YearlySavings_Under</f>
        <v>#N/A</v>
      </c>
      <c r="Q132" s="1" t="e">
        <f>DesiredRetirementIncome</f>
        <v>#N/A</v>
      </c>
      <c r="R132" s="1" t="e">
        <f>PensionIncome_Under</f>
        <v>#N/A</v>
      </c>
      <c r="S132" s="1" t="e">
        <f>EndBalance</f>
        <v>#N/A</v>
      </c>
      <c r="V132" s="1" t="e">
        <f>Balance_Over</f>
        <v>#N/A</v>
      </c>
      <c r="W132" s="1" t="e">
        <f>Interest_Over</f>
        <v>#N/A</v>
      </c>
      <c r="X132" s="1" t="e">
        <f>YearlySavings_Over</f>
        <v>#N/A</v>
      </c>
      <c r="Y132" s="1" t="e">
        <f>DesiredRetirementIncome</f>
        <v>#N/A</v>
      </c>
      <c r="Z132" s="1" t="e">
        <f>PensionIncome_Over</f>
        <v>#N/A</v>
      </c>
      <c r="AA132" s="1" t="e">
        <f>EndBalance</f>
        <v>#N/A</v>
      </c>
      <c r="AD132" s="1" t="e">
        <f>IF(Calculations!B132&lt;DesiredRetirementAge,K132,NA())</f>
        <v>#N/A</v>
      </c>
      <c r="AE132" s="1" t="e">
        <f>IF(Calculations!B132&gt;=(DesiredRetirementAge-1),K132,NA())</f>
        <v>#N/A</v>
      </c>
      <c r="AF132" s="1"/>
      <c r="AH132" s="1" t="e">
        <f t="shared" si="1"/>
        <v>#N/A</v>
      </c>
    </row>
    <row r="133" spans="2:34" x14ac:dyDescent="0.2">
      <c r="B133" t="e">
        <f>Age</f>
        <v>#N/A</v>
      </c>
      <c r="C133" s="1" t="e">
        <f>Salary</f>
        <v>#N/A</v>
      </c>
      <c r="D133" s="1"/>
      <c r="E133" s="1"/>
      <c r="F133" s="1" t="e">
        <f>Balance</f>
        <v>#N/A</v>
      </c>
      <c r="G133" s="1" t="e">
        <f>Interest</f>
        <v>#N/A</v>
      </c>
      <c r="H133" s="1" t="e">
        <f>YearlySavings</f>
        <v>#N/A</v>
      </c>
      <c r="I133" s="1" t="e">
        <f>DesiredRetirementIncome</f>
        <v>#N/A</v>
      </c>
      <c r="J133" s="1" t="e">
        <f>PensionIncome</f>
        <v>#N/A</v>
      </c>
      <c r="K133" s="1" t="e">
        <f>EndBalance</f>
        <v>#N/A</v>
      </c>
      <c r="N133" s="1" t="e">
        <f>Balance_Under</f>
        <v>#N/A</v>
      </c>
      <c r="O133" s="1" t="e">
        <f>Interest_Under</f>
        <v>#N/A</v>
      </c>
      <c r="P133" s="1" t="e">
        <f>YearlySavings_Under</f>
        <v>#N/A</v>
      </c>
      <c r="Q133" s="1" t="e">
        <f>DesiredRetirementIncome</f>
        <v>#N/A</v>
      </c>
      <c r="R133" s="1" t="e">
        <f>PensionIncome_Under</f>
        <v>#N/A</v>
      </c>
      <c r="S133" s="1" t="e">
        <f>EndBalance</f>
        <v>#N/A</v>
      </c>
      <c r="V133" s="1" t="e">
        <f>Balance_Over</f>
        <v>#N/A</v>
      </c>
      <c r="W133" s="1" t="e">
        <f>Interest_Over</f>
        <v>#N/A</v>
      </c>
      <c r="X133" s="1" t="e">
        <f>YearlySavings_Over</f>
        <v>#N/A</v>
      </c>
      <c r="Y133" s="1" t="e">
        <f>DesiredRetirementIncome</f>
        <v>#N/A</v>
      </c>
      <c r="Z133" s="1" t="e">
        <f>PensionIncome_Over</f>
        <v>#N/A</v>
      </c>
      <c r="AA133" s="1" t="e">
        <f>EndBalance</f>
        <v>#N/A</v>
      </c>
      <c r="AD133" s="1" t="e">
        <f>IF(Calculations!B133&lt;DesiredRetirementAge,K133,NA())</f>
        <v>#N/A</v>
      </c>
      <c r="AE133" s="1" t="e">
        <f>IF(Calculations!B133&gt;=(DesiredRetirementAge-1),K133,NA())</f>
        <v>#N/A</v>
      </c>
      <c r="AF133" s="1"/>
      <c r="AH133" s="1" t="e">
        <f t="shared" si="1"/>
        <v>#N/A</v>
      </c>
    </row>
    <row r="134" spans="2:34" x14ac:dyDescent="0.2">
      <c r="B134" t="e">
        <f>Age</f>
        <v>#N/A</v>
      </c>
      <c r="C134" s="1" t="e">
        <f>Salary</f>
        <v>#N/A</v>
      </c>
      <c r="D134" s="1"/>
      <c r="E134" s="1"/>
      <c r="F134" s="1" t="e">
        <f>Balance</f>
        <v>#N/A</v>
      </c>
      <c r="G134" s="1" t="e">
        <f>Interest</f>
        <v>#N/A</v>
      </c>
      <c r="H134" s="1" t="e">
        <f>YearlySavings</f>
        <v>#N/A</v>
      </c>
      <c r="I134" s="1" t="e">
        <f>DesiredRetirementIncome</f>
        <v>#N/A</v>
      </c>
      <c r="J134" s="1" t="e">
        <f>PensionIncome</f>
        <v>#N/A</v>
      </c>
      <c r="K134" s="1" t="e">
        <f>EndBalance</f>
        <v>#N/A</v>
      </c>
      <c r="N134" s="1" t="e">
        <f>Balance_Under</f>
        <v>#N/A</v>
      </c>
      <c r="O134" s="1" t="e">
        <f>Interest_Under</f>
        <v>#N/A</v>
      </c>
      <c r="P134" s="1" t="e">
        <f>YearlySavings_Under</f>
        <v>#N/A</v>
      </c>
      <c r="Q134" s="1" t="e">
        <f>DesiredRetirementIncome</f>
        <v>#N/A</v>
      </c>
      <c r="R134" s="1" t="e">
        <f>PensionIncome_Under</f>
        <v>#N/A</v>
      </c>
      <c r="S134" s="1" t="e">
        <f>EndBalance</f>
        <v>#N/A</v>
      </c>
      <c r="V134" s="1" t="e">
        <f>Balance_Over</f>
        <v>#N/A</v>
      </c>
      <c r="W134" s="1" t="e">
        <f>Interest_Over</f>
        <v>#N/A</v>
      </c>
      <c r="X134" s="1" t="e">
        <f>YearlySavings_Over</f>
        <v>#N/A</v>
      </c>
      <c r="Y134" s="1" t="e">
        <f>DesiredRetirementIncome</f>
        <v>#N/A</v>
      </c>
      <c r="Z134" s="1" t="e">
        <f>PensionIncome_Over</f>
        <v>#N/A</v>
      </c>
      <c r="AA134" s="1" t="e">
        <f>EndBalance</f>
        <v>#N/A</v>
      </c>
      <c r="AD134" s="1" t="e">
        <f>IF(Calculations!B134&lt;DesiredRetirementAge,K134,NA())</f>
        <v>#N/A</v>
      </c>
      <c r="AE134" s="1" t="e">
        <f>IF(Calculations!B134&gt;=(DesiredRetirementAge-1),K134,NA())</f>
        <v>#N/A</v>
      </c>
      <c r="AF134" s="1"/>
      <c r="AH134" s="1" t="e">
        <f t="shared" si="1"/>
        <v>#N/A</v>
      </c>
    </row>
    <row r="135" spans="2:34" x14ac:dyDescent="0.2">
      <c r="B135" t="e">
        <f>Age</f>
        <v>#N/A</v>
      </c>
      <c r="C135" s="1" t="e">
        <f>Salary</f>
        <v>#N/A</v>
      </c>
      <c r="D135" s="1"/>
      <c r="E135" s="1"/>
      <c r="F135" s="1" t="e">
        <f>Balance</f>
        <v>#N/A</v>
      </c>
      <c r="G135" s="1" t="e">
        <f>Interest</f>
        <v>#N/A</v>
      </c>
      <c r="H135" s="1" t="e">
        <f>YearlySavings</f>
        <v>#N/A</v>
      </c>
      <c r="I135" s="1" t="e">
        <f>DesiredRetirementIncome</f>
        <v>#N/A</v>
      </c>
      <c r="J135" s="1" t="e">
        <f>PensionIncome</f>
        <v>#N/A</v>
      </c>
      <c r="K135" s="1" t="e">
        <f>EndBalance</f>
        <v>#N/A</v>
      </c>
      <c r="N135" s="1" t="e">
        <f>Balance_Under</f>
        <v>#N/A</v>
      </c>
      <c r="O135" s="1" t="e">
        <f>Interest_Under</f>
        <v>#N/A</v>
      </c>
      <c r="P135" s="1" t="e">
        <f>YearlySavings_Under</f>
        <v>#N/A</v>
      </c>
      <c r="Q135" s="1" t="e">
        <f>DesiredRetirementIncome</f>
        <v>#N/A</v>
      </c>
      <c r="R135" s="1" t="e">
        <f>PensionIncome_Under</f>
        <v>#N/A</v>
      </c>
      <c r="S135" s="1" t="e">
        <f>EndBalance</f>
        <v>#N/A</v>
      </c>
      <c r="V135" s="1" t="e">
        <f>Balance_Over</f>
        <v>#N/A</v>
      </c>
      <c r="W135" s="1" t="e">
        <f>Interest_Over</f>
        <v>#N/A</v>
      </c>
      <c r="X135" s="1" t="e">
        <f>YearlySavings_Over</f>
        <v>#N/A</v>
      </c>
      <c r="Y135" s="1" t="e">
        <f>DesiredRetirementIncome</f>
        <v>#N/A</v>
      </c>
      <c r="Z135" s="1" t="e">
        <f>PensionIncome_Over</f>
        <v>#N/A</v>
      </c>
      <c r="AA135" s="1" t="e">
        <f>EndBalance</f>
        <v>#N/A</v>
      </c>
      <c r="AD135" s="1" t="e">
        <f>IF(Calculations!B135&lt;DesiredRetirementAge,K135,NA())</f>
        <v>#N/A</v>
      </c>
      <c r="AE135" s="1" t="e">
        <f>IF(Calculations!B135&gt;=(DesiredRetirementAge-1),K135,NA())</f>
        <v>#N/A</v>
      </c>
      <c r="AF135" s="1"/>
      <c r="AH135" s="1" t="e">
        <f t="shared" si="1"/>
        <v>#N/A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81726719-785E-440A-8290-399409BAFE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31</vt:i4>
      </vt:variant>
    </vt:vector>
  </HeadingPairs>
  <TitlesOfParts>
    <vt:vector size="33" baseType="lpstr">
      <vt:lpstr>Retirement Planner</vt:lpstr>
      <vt:lpstr>Calculations</vt:lpstr>
      <vt:lpstr>AnnualPenionsBenefitsAtRetirement</vt:lpstr>
      <vt:lpstr>AnnualPensionBenefitAfterRetirementIncreasesPercentage</vt:lpstr>
      <vt:lpstr>AnnualPensionBenefitAmountUncertaintyPercentage</vt:lpstr>
      <vt:lpstr>AnnualPensionCenefitIncreasesUncertaintyPercentage</vt:lpstr>
      <vt:lpstr>AnnualSavingsAmountUncertaintyPercentage</vt:lpstr>
      <vt:lpstr>AnnualSavingsIncreasesUncertaintyPercentage</vt:lpstr>
      <vt:lpstr>CurrentAnnualIncome</vt:lpstr>
      <vt:lpstr>CurrentAnnualIncomeIncreasesPercentage</vt:lpstr>
      <vt:lpstr>CurrentAnnualSavingsAmount</vt:lpstr>
      <vt:lpstr>CurrentAnnualSavingsIncreasesPercentage</vt:lpstr>
      <vt:lpstr>CurrentRetirementSavingsBalance</vt:lpstr>
      <vt:lpstr>DesiredRetirementAge</vt:lpstr>
      <vt:lpstr>IncomeReplacementAtRetirementPercentage</vt:lpstr>
      <vt:lpstr>InvestmentReturnPostRetirementPercentage</vt:lpstr>
      <vt:lpstr>InvestmentReturnPreRetirementPercentage</vt:lpstr>
      <vt:lpstr>InvestmentReturnUncertaintyPercentage</vt:lpstr>
      <vt:lpstr>'Retirement Planner'!Print_Titles</vt:lpstr>
      <vt:lpstr>ResultsDisplay_Failure</vt:lpstr>
      <vt:lpstr>ResultsDisplay_Failure_1</vt:lpstr>
      <vt:lpstr>ResultsDisplay_Failure_2</vt:lpstr>
      <vt:lpstr>ResultsDisplay_Failure_3</vt:lpstr>
      <vt:lpstr>ResultsDisplay_Failure_4</vt:lpstr>
      <vt:lpstr>ResultsDisplay_Success</vt:lpstr>
      <vt:lpstr>ResultsDisplay_Success_1</vt:lpstr>
      <vt:lpstr>ResultsDisplay_Success_2</vt:lpstr>
      <vt:lpstr>ResultsDisplay_Success_3</vt:lpstr>
      <vt:lpstr>ResultsDisplay_Success_4</vt:lpstr>
      <vt:lpstr>ResultsDisplay_Success_5</vt:lpstr>
      <vt:lpstr>Success</vt:lpstr>
      <vt:lpstr>YearsOfRetirementIncome</vt:lpstr>
      <vt:lpstr>YourCurrentAge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Kenan Çılman</dc:creator>
  <cp:keywords/>
  <cp:lastModifiedBy>Kenan Çılman</cp:lastModifiedBy>
  <dcterms:created xsi:type="dcterms:W3CDTF">2014-10-25T20:32:51Z</dcterms:created>
  <dcterms:modified xsi:type="dcterms:W3CDTF">2014-10-25T20:32:51Z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TC040223859991</vt:lpwstr>
  </property>
</Properties>
</file>